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E:\ITRC\2023\PLAN 2023\"/>
    </mc:Choice>
  </mc:AlternateContent>
  <xr:revisionPtr revIDLastSave="0" documentId="13_ncr:1_{B6771DFC-68F2-4B3A-9B8B-41DF3BC3AB10}" xr6:coauthVersionLast="47" xr6:coauthVersionMax="47" xr10:uidLastSave="{00000000-0000-0000-0000-000000000000}"/>
  <bookViews>
    <workbookView xWindow="-120" yWindow="-120" windowWidth="29040" windowHeight="15840" tabRatio="859" xr2:uid="{7D16DFCF-6925-4709-8E6A-C7A9BDA19913}"/>
  </bookViews>
  <sheets>
    <sheet name="INTREGRACIÓN PLAN ACCIÓN ITRC" sheetId="2" r:id="rId1"/>
    <sheet name="PLAN DE ACCIÓN ANUAL" sheetId="1" r:id="rId2"/>
    <sheet name="Plan Gasto Público 2023" sheetId="25" r:id="rId3"/>
    <sheet name="Plan de Adquisicones 2023" sheetId="27" r:id="rId4"/>
    <sheet name="PETH" sheetId="8" r:id="rId5"/>
    <sheet name="Plan Anual de Vacantes" sheetId="9" r:id="rId6"/>
    <sheet name="Plan de Previsión RRHH" sheetId="10" r:id="rId7"/>
    <sheet name="Plan de Bienestar e Incentivos" sheetId="11" r:id="rId8"/>
    <sheet name="Plan de SG-STT" sheetId="12" r:id="rId9"/>
    <sheet name="PIC" sheetId="13" r:id="rId10"/>
    <sheet name="PINAR" sheetId="14" r:id="rId11"/>
    <sheet name="Plan de Conservación Documental" sheetId="15" r:id="rId12"/>
    <sheet name="PIGA" sheetId="16" r:id="rId13"/>
    <sheet name="PAAC" sheetId="29" r:id="rId14"/>
    <sheet name="PETI" sheetId="17" r:id="rId15"/>
    <sheet name="Plan Seg-Priv-Inf- SPI" sheetId="18" r:id="rId16"/>
    <sheet name="Plan T. Riesgos SPI" sheetId="19" r:id="rId17"/>
    <sheet name="Plan Preserv-Digital" sheetId="20" r:id="rId18"/>
    <sheet name="Plan Mto Servicios TI" sheetId="21" r:id="rId19"/>
    <sheet name="PPCG" sheetId="28" r:id="rId20"/>
  </sheets>
  <externalReferences>
    <externalReference r:id="rId21"/>
    <externalReference r:id="rId22"/>
  </externalReferences>
  <definedNames>
    <definedName name="_xlnm._FilterDatabase" localSheetId="1" hidden="1">'PLAN DE ACCIÓN ANUAL'!$A$7:$L$207</definedName>
    <definedName name="_xlnm._FilterDatabase" localSheetId="3" hidden="1">'Plan de Adquisicones 2023'!$A$4:$Z$206</definedName>
    <definedName name="_xlnm._FilterDatabase" localSheetId="8" hidden="1">'Plan de SG-STT'!$A$11:$K$62</definedName>
    <definedName name="a" localSheetId="13">#REF!</definedName>
    <definedName name="a" localSheetId="3">#REF!</definedName>
    <definedName name="a" localSheetId="2">#REF!</definedName>
    <definedName name="a">#REF!</definedName>
    <definedName name="AAA" localSheetId="13">[1]DESPLEGABLES!#REF!</definedName>
    <definedName name="AAA" localSheetId="3">[1]DESPLEGABLES!#REF!</definedName>
    <definedName name="AAA" localSheetId="2">[1]DESPLEGABLES!#REF!</definedName>
    <definedName name="AAA">[1]DESPLEGABLES!#REF!</definedName>
    <definedName name="ACTA" localSheetId="0">[1]DESPLEGABLES!#REF!</definedName>
    <definedName name="ACTA" localSheetId="13">[1]DESPLEGABLES!#REF!</definedName>
    <definedName name="ACTA" localSheetId="4">[1]DESPLEGABLES!#REF!</definedName>
    <definedName name="ACTA" localSheetId="14">[1]DESPLEGABLES!#REF!</definedName>
    <definedName name="ACTA" localSheetId="9">[1]DESPLEGABLES!#REF!</definedName>
    <definedName name="ACTA" localSheetId="12">[1]DESPLEGABLES!#REF!</definedName>
    <definedName name="ACTA" localSheetId="10">[1]DESPLEGABLES!#REF!</definedName>
    <definedName name="ACTA" localSheetId="5">[1]DESPLEGABLES!#REF!</definedName>
    <definedName name="ACTA" localSheetId="3">[1]DESPLEGABLES!#REF!</definedName>
    <definedName name="ACTA" localSheetId="7">[1]DESPLEGABLES!#REF!</definedName>
    <definedName name="ACTA" localSheetId="11">[1]DESPLEGABLES!#REF!</definedName>
    <definedName name="ACTA" localSheetId="6">[1]DESPLEGABLES!#REF!</definedName>
    <definedName name="ACTA" localSheetId="8">[1]DESPLEGABLES!#REF!</definedName>
    <definedName name="ACTA" localSheetId="2">[1]DESPLEGABLES!#REF!</definedName>
    <definedName name="ACTA" localSheetId="18">[1]DESPLEGABLES!#REF!</definedName>
    <definedName name="ACTA" localSheetId="17">[1]DESPLEGABLES!#REF!</definedName>
    <definedName name="ACTA" localSheetId="15">[1]DESPLEGABLES!#REF!</definedName>
    <definedName name="ACTA" localSheetId="16">[1]DESPLEGABLES!#REF!</definedName>
    <definedName name="ACTA" localSheetId="19">[1]DESPLEGABLES!#REF!</definedName>
    <definedName name="ACTA">[1]DESPLEGABLES!#REF!</definedName>
    <definedName name="activo" localSheetId="0">[1]DESPLEGABLES!#REF!</definedName>
    <definedName name="activo" localSheetId="13">[1]DESPLEGABLES!#REF!</definedName>
    <definedName name="activo" localSheetId="4">[1]DESPLEGABLES!#REF!</definedName>
    <definedName name="activo" localSheetId="14">[1]DESPLEGABLES!#REF!</definedName>
    <definedName name="activo" localSheetId="9">[1]DESPLEGABLES!#REF!</definedName>
    <definedName name="activo" localSheetId="12">[1]DESPLEGABLES!#REF!</definedName>
    <definedName name="activo" localSheetId="10">[1]DESPLEGABLES!#REF!</definedName>
    <definedName name="activo" localSheetId="5">[1]DESPLEGABLES!#REF!</definedName>
    <definedName name="activo" localSheetId="7">[1]DESPLEGABLES!#REF!</definedName>
    <definedName name="activo" localSheetId="11">[1]DESPLEGABLES!#REF!</definedName>
    <definedName name="activo" localSheetId="6">[1]DESPLEGABLES!#REF!</definedName>
    <definedName name="activo" localSheetId="8">[1]DESPLEGABLES!#REF!</definedName>
    <definedName name="activo" localSheetId="18">[1]DESPLEGABLES!#REF!</definedName>
    <definedName name="activo" localSheetId="17">[1]DESPLEGABLES!#REF!</definedName>
    <definedName name="activo" localSheetId="15">[1]DESPLEGABLES!#REF!</definedName>
    <definedName name="activo" localSheetId="16">[1]DESPLEGABLES!#REF!</definedName>
    <definedName name="activo" localSheetId="19">[1]DESPLEGABLES!#REF!</definedName>
    <definedName name="activo">[1]DESPLEGABLES!#REF!</definedName>
    <definedName name="bien_o_servicio" localSheetId="0">[1]DESPLEGABLES!#REF!</definedName>
    <definedName name="bien_o_servicio" localSheetId="13">[1]DESPLEGABLES!#REF!</definedName>
    <definedName name="bien_o_servicio" localSheetId="4">[1]DESPLEGABLES!#REF!</definedName>
    <definedName name="bien_o_servicio" localSheetId="9">[1]DESPLEGABLES!#REF!</definedName>
    <definedName name="bien_o_servicio" localSheetId="12">[1]DESPLEGABLES!#REF!</definedName>
    <definedName name="bien_o_servicio" localSheetId="10">[1]DESPLEGABLES!#REF!</definedName>
    <definedName name="bien_o_servicio" localSheetId="5">[1]DESPLEGABLES!#REF!</definedName>
    <definedName name="bien_o_servicio" localSheetId="7">[1]DESPLEGABLES!#REF!</definedName>
    <definedName name="bien_o_servicio" localSheetId="11">[1]DESPLEGABLES!#REF!</definedName>
    <definedName name="bien_o_servicio" localSheetId="6">[1]DESPLEGABLES!#REF!</definedName>
    <definedName name="bien_o_servicio" localSheetId="8">[1]DESPLEGABLES!#REF!</definedName>
    <definedName name="bien_o_servicio" localSheetId="19">[1]DESPLEGABLES!#REF!</definedName>
    <definedName name="bien_o_servicio">[1]DESPLEGABLES!#REF!</definedName>
    <definedName name="Consolidado" localSheetId="13">[1]DESPLEGABLES!#REF!</definedName>
    <definedName name="Consolidado">[1]DESPLEGABLES!#REF!</definedName>
    <definedName name="CPC" localSheetId="0">[1]DESPLEGABLES!#REF!</definedName>
    <definedName name="CPC" localSheetId="4">[1]DESPLEGABLES!#REF!</definedName>
    <definedName name="CPC" localSheetId="9">[1]DESPLEGABLES!#REF!</definedName>
    <definedName name="CPC" localSheetId="12">[1]DESPLEGABLES!#REF!</definedName>
    <definedName name="CPC" localSheetId="10">[1]DESPLEGABLES!#REF!</definedName>
    <definedName name="CPC" localSheetId="5">[1]DESPLEGABLES!#REF!</definedName>
    <definedName name="CPC" localSheetId="7">[1]DESPLEGABLES!#REF!</definedName>
    <definedName name="CPC" localSheetId="11">[1]DESPLEGABLES!#REF!</definedName>
    <definedName name="CPC" localSheetId="6">[1]DESPLEGABLES!#REF!</definedName>
    <definedName name="CPC" localSheetId="8">[1]DESPLEGABLES!#REF!</definedName>
    <definedName name="CPC" localSheetId="19">[1]DESPLEGABLES!#REF!</definedName>
    <definedName name="CPC">[1]DESPLEGABLES!#REF!</definedName>
    <definedName name="Derechos_administrativos" localSheetId="19">[1]DESPLEGABLES!#REF!</definedName>
    <definedName name="Derechos_administrativos">[1]DESPLEGABLES!#REF!</definedName>
    <definedName name="desff">[1]DESPLEGABLES!#REF!</definedName>
    <definedName name="Fondos" localSheetId="19">[1]DESPLEGABLES!#REF!</definedName>
    <definedName name="Fondos">[1]DESPLEGABLES!#REF!</definedName>
    <definedName name="gg">[1]DESPLEGABLES!#REF!</definedName>
    <definedName name="iii" localSheetId="19">[1]DESPLEGABLES!#REF!</definedName>
    <definedName name="iii">[1]DESPLEGABLES!#REF!</definedName>
    <definedName name="Impacto">[2]Hoja1!$B$6:$B$8</definedName>
    <definedName name="jjj" localSheetId="13">[1]DESPLEGABLES!#REF!</definedName>
    <definedName name="jjj" localSheetId="3">[1]DESPLEGABLES!#REF!</definedName>
    <definedName name="jjj">[1]DESPLEGABLES!#REF!</definedName>
    <definedName name="JULIO" localSheetId="13">[1]DESPLEGABLES!#REF!</definedName>
    <definedName name="JULIO" localSheetId="3">[1]DESPLEGABLES!#REF!</definedName>
    <definedName name="JULIO">[1]DESPLEGABLES!#REF!</definedName>
    <definedName name="Octubre11" localSheetId="13">[1]DESPLEGABLES!#REF!</definedName>
    <definedName name="Octubre11" localSheetId="3">[1]DESPLEGABLES!#REF!</definedName>
    <definedName name="Octubre11">[1]DESPLEGABLES!#REF!</definedName>
    <definedName name="SIIF" localSheetId="13">[1]DESPLEGABLES!#REF!</definedName>
    <definedName name="SIIF" localSheetId="2">[1]DESPLEGABLES!#REF!</definedName>
    <definedName name="SIIF" localSheetId="19">[1]DESPLEGABLES!#REF!</definedName>
    <definedName name="SIIF">[1]DESPLEGABLES!#REF!</definedName>
    <definedName name="TIPO_DE_INGRESO" localSheetId="13">[1]DESPLEGABLES!#REF!</definedName>
    <definedName name="TIPO_DE_INGRESO" localSheetId="2">[1]DESPLEGABLES!#REF!</definedName>
    <definedName name="TIPO_DE_INGRESO" localSheetId="19">[1]DESPLEGABLES!#REF!</definedName>
    <definedName name="TIPO_DE_INGRESO">[1]DESPLEGABLES!#REF!</definedName>
    <definedName name="TIPO_DE_INGRESO_A_REGISTRAR" localSheetId="13">[1]DESPLEGABLES!#REF!</definedName>
    <definedName name="TIPO_DE_INGRESO_A_REGISTRAR" localSheetId="19">[1]DESPLEGABLES!#REF!</definedName>
    <definedName name="TIPO_DE_INGRESO_A_REGISTRAR">[1]DESPLEGABLES!#REF!</definedName>
    <definedName name="TIPO_INGRESO" localSheetId="13">[1]DESPLEGABLES!#REF!</definedName>
    <definedName name="TIPO_INGRESO" localSheetId="19">[1]DESPLEGABLES!#REF!</definedName>
    <definedName name="TIPO_INGRESO">[1]DESPLEGABLES!#REF!</definedName>
    <definedName name="Ventas_de_establecimientos_de_mercado" localSheetId="19">[1]DESPLEGABLES!#REF!</definedName>
    <definedName name="Ventas_de_establecimientos_de_mercado">[1]DESPLEGABLES!#REF!</definedName>
    <definedName name="Ventas_incidentales_de_establecimiento_no_de_mercado" localSheetId="19">[1]DESPLEGABLES!#REF!</definedName>
    <definedName name="Ventas_incidentales_de_establecimiento_no_de_mercado">[1]DESPLEGABLES!#REF!</definedName>
    <definedName name="Ventas_incidentales_de_establecimientos_no_de_mercado" localSheetId="19">[1]DESPLEGABLES!#REF!</definedName>
    <definedName name="Ventas_incidentales_de_establecimientos_no_de_mercado">[1]DESPLEGABLES!#REF!</definedName>
    <definedName name="www">[1]DESPLEGABLES!#REF!</definedName>
    <definedName name="xxx" localSheetId="19">[1]DESPLEGABLES!#REF!</definedName>
    <definedName name="xxx">[1]DESPLEGABLES!#REF!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04" i="27" l="1"/>
  <c r="T204" i="27"/>
  <c r="U202" i="27"/>
  <c r="T202" i="27"/>
  <c r="S200" i="27"/>
  <c r="U199" i="27"/>
  <c r="T199" i="27"/>
  <c r="S199" i="27"/>
  <c r="M199" i="27"/>
  <c r="L199" i="27"/>
  <c r="U198" i="27"/>
  <c r="T198" i="27"/>
  <c r="S198" i="27"/>
  <c r="S195" i="27"/>
  <c r="M195" i="27"/>
  <c r="L195" i="27"/>
  <c r="U194" i="27"/>
  <c r="U193" i="27"/>
  <c r="T193" i="27"/>
  <c r="S193" i="27"/>
  <c r="M193" i="27"/>
  <c r="L193" i="27"/>
  <c r="U191" i="27"/>
  <c r="T191" i="27"/>
  <c r="S191" i="27"/>
  <c r="U188" i="27"/>
  <c r="T188" i="27"/>
  <c r="S188" i="27"/>
  <c r="U183" i="27"/>
  <c r="T183" i="27"/>
  <c r="S183" i="27"/>
  <c r="U182" i="27"/>
  <c r="T182" i="27"/>
  <c r="S182" i="27"/>
  <c r="M182" i="27"/>
  <c r="L182" i="27"/>
  <c r="U178" i="27"/>
  <c r="R178" i="27"/>
  <c r="U177" i="27"/>
  <c r="R177" i="27"/>
  <c r="U176" i="27"/>
  <c r="R176" i="27"/>
  <c r="U175" i="27"/>
  <c r="R175" i="27"/>
  <c r="R174" i="27"/>
  <c r="U173" i="27"/>
  <c r="R173" i="27"/>
  <c r="U172" i="27"/>
  <c r="T172" i="27"/>
  <c r="S172" i="27"/>
  <c r="U168" i="27"/>
  <c r="T168" i="27"/>
  <c r="U165" i="27"/>
  <c r="T165" i="27"/>
  <c r="S165" i="27"/>
  <c r="U164" i="27"/>
  <c r="T164" i="27"/>
  <c r="S163" i="27"/>
  <c r="U158" i="27"/>
  <c r="S158" i="27"/>
  <c r="S157" i="27"/>
  <c r="U155" i="27"/>
  <c r="T155" i="27"/>
  <c r="S155" i="27"/>
  <c r="R154" i="27"/>
  <c r="S149" i="27"/>
  <c r="S147" i="27"/>
  <c r="U146" i="27"/>
  <c r="T146" i="27"/>
  <c r="S145" i="27"/>
  <c r="S144" i="27"/>
  <c r="S143" i="27"/>
  <c r="S142" i="27"/>
  <c r="S141" i="27"/>
  <c r="S140" i="27"/>
  <c r="R136" i="27"/>
  <c r="R135" i="27"/>
  <c r="R134" i="27"/>
  <c r="R133" i="27"/>
  <c r="S132" i="27"/>
  <c r="S131" i="27"/>
  <c r="R128" i="27"/>
  <c r="U127" i="27"/>
  <c r="AT128" i="27" s="1"/>
  <c r="T127" i="27"/>
  <c r="S127" i="27"/>
  <c r="AY126" i="27"/>
  <c r="S126" i="27"/>
  <c r="R125" i="27"/>
  <c r="R124" i="27"/>
  <c r="S123" i="27"/>
  <c r="R122" i="27"/>
  <c r="R118" i="27"/>
  <c r="S118" i="27" s="1"/>
  <c r="R117" i="27"/>
  <c r="S117" i="27" s="1"/>
  <c r="U116" i="27"/>
  <c r="AT117" i="27" s="1"/>
  <c r="AU127" i="27" s="1"/>
  <c r="AU128" i="27" s="1"/>
  <c r="T116" i="27"/>
  <c r="S116" i="27"/>
  <c r="U115" i="27"/>
  <c r="T115" i="27"/>
  <c r="S115" i="27"/>
  <c r="M115" i="27"/>
  <c r="L115" i="27"/>
  <c r="S114" i="27"/>
  <c r="U111" i="27"/>
  <c r="T111" i="27"/>
  <c r="R111" i="27"/>
  <c r="AN110" i="27"/>
  <c r="R110" i="27"/>
  <c r="U109" i="27"/>
  <c r="T109" i="27"/>
  <c r="R109" i="27"/>
  <c r="R108" i="27"/>
  <c r="U107" i="27"/>
  <c r="T107" i="27"/>
  <c r="R107" i="27"/>
  <c r="AN106" i="27"/>
  <c r="R106" i="27"/>
  <c r="U105" i="27"/>
  <c r="T105" i="27"/>
  <c r="S105" i="27"/>
  <c r="R104" i="27"/>
  <c r="S104" i="27" s="1"/>
  <c r="R103" i="27"/>
  <c r="S103" i="27" s="1"/>
  <c r="U102" i="27"/>
  <c r="T102" i="27"/>
  <c r="S102" i="27"/>
  <c r="S101" i="27"/>
  <c r="S99" i="27"/>
  <c r="U97" i="27"/>
  <c r="T97" i="27"/>
  <c r="S97" i="27"/>
  <c r="U96" i="27"/>
  <c r="T96" i="27"/>
  <c r="S96" i="27"/>
  <c r="M96" i="27"/>
  <c r="L96" i="27"/>
  <c r="U94" i="27"/>
  <c r="T94" i="27"/>
  <c r="S94" i="27"/>
  <c r="U92" i="27"/>
  <c r="T92" i="27"/>
  <c r="U89" i="27"/>
  <c r="T89" i="27"/>
  <c r="S89" i="27"/>
  <c r="U88" i="27"/>
  <c r="T88" i="27"/>
  <c r="S88" i="27"/>
  <c r="U86" i="27"/>
  <c r="T86" i="27"/>
  <c r="U85" i="27"/>
  <c r="T85" i="27"/>
  <c r="S85" i="27"/>
  <c r="M85" i="27"/>
  <c r="L85" i="27"/>
  <c r="U84" i="27"/>
  <c r="T84" i="27"/>
  <c r="S84" i="27"/>
  <c r="M84" i="27"/>
  <c r="L84" i="27"/>
  <c r="U82" i="27"/>
  <c r="T82" i="27"/>
  <c r="S82" i="27"/>
  <c r="U79" i="27"/>
  <c r="T79" i="27"/>
  <c r="S79" i="27"/>
  <c r="S78" i="27"/>
  <c r="U77" i="27"/>
  <c r="T77" i="27"/>
  <c r="S77" i="27"/>
  <c r="U76" i="27"/>
  <c r="T76" i="27"/>
  <c r="S76" i="27"/>
  <c r="M76" i="27"/>
  <c r="L76" i="27"/>
  <c r="U74" i="27"/>
  <c r="T74" i="27"/>
  <c r="S74" i="27"/>
  <c r="U72" i="27"/>
  <c r="T72" i="27"/>
  <c r="S72" i="27"/>
  <c r="S71" i="27"/>
  <c r="S70" i="27"/>
  <c r="U67" i="27"/>
  <c r="T67" i="27"/>
  <c r="S67" i="27"/>
  <c r="S66" i="27"/>
  <c r="U65" i="27"/>
  <c r="T65" i="27"/>
  <c r="S65" i="27"/>
  <c r="U61" i="27"/>
  <c r="T61" i="27"/>
  <c r="S61" i="27"/>
  <c r="U60" i="27"/>
  <c r="T60" i="27"/>
  <c r="S60" i="27"/>
  <c r="M60" i="27"/>
  <c r="U58" i="27"/>
  <c r="T58" i="27"/>
  <c r="S58" i="27"/>
  <c r="S57" i="27"/>
  <c r="S56" i="27"/>
  <c r="U55" i="27"/>
  <c r="T55" i="27"/>
  <c r="S55" i="27"/>
  <c r="U54" i="27"/>
  <c r="T54" i="27"/>
  <c r="S54" i="27"/>
  <c r="M54" i="27"/>
  <c r="L54" i="27"/>
  <c r="U53" i="27"/>
  <c r="T53" i="27"/>
  <c r="S53" i="27"/>
  <c r="M53" i="27"/>
  <c r="L53" i="27"/>
  <c r="U52" i="27"/>
  <c r="T52" i="27"/>
  <c r="S52" i="27"/>
  <c r="M52" i="27"/>
  <c r="L52" i="27"/>
  <c r="U48" i="27"/>
  <c r="T48" i="27"/>
  <c r="U47" i="27"/>
  <c r="T47" i="27"/>
  <c r="S47" i="27"/>
  <c r="U46" i="27"/>
  <c r="T46" i="27"/>
  <c r="S46" i="27"/>
  <c r="M46" i="27"/>
  <c r="L46" i="27"/>
  <c r="S45" i="27"/>
  <c r="S44" i="27"/>
  <c r="U43" i="27"/>
  <c r="T43" i="27"/>
  <c r="S43" i="27"/>
  <c r="U42" i="27"/>
  <c r="T42" i="27"/>
  <c r="S42" i="27"/>
  <c r="M42" i="27"/>
  <c r="L42" i="27"/>
  <c r="AP41" i="27"/>
  <c r="U41" i="27"/>
  <c r="T41" i="27"/>
  <c r="S41" i="27"/>
  <c r="M41" i="27"/>
  <c r="L41" i="27"/>
  <c r="U40" i="27"/>
  <c r="T40" i="27"/>
  <c r="S40" i="27"/>
  <c r="M40" i="27"/>
  <c r="L40" i="27"/>
  <c r="U39" i="27"/>
  <c r="AT39" i="27" s="1"/>
  <c r="T39" i="27"/>
  <c r="Z39" i="27" s="1"/>
  <c r="S39" i="27"/>
  <c r="M39" i="27"/>
  <c r="L39" i="27"/>
  <c r="U32" i="27"/>
  <c r="T32" i="27"/>
  <c r="S32" i="27"/>
  <c r="M32" i="27"/>
  <c r="L32" i="27"/>
  <c r="U22" i="27"/>
  <c r="T22" i="27"/>
  <c r="S22" i="27"/>
  <c r="M22" i="27"/>
  <c r="L22" i="27"/>
  <c r="U12" i="27"/>
  <c r="T12" i="27"/>
  <c r="S12" i="27"/>
  <c r="M12" i="27"/>
  <c r="L12" i="27"/>
  <c r="U11" i="27"/>
  <c r="T11" i="27"/>
  <c r="S11" i="27"/>
  <c r="M11" i="27"/>
  <c r="L11" i="27"/>
  <c r="U10" i="27"/>
  <c r="T10" i="27"/>
  <c r="S10" i="27"/>
  <c r="M10" i="27"/>
  <c r="L10" i="27"/>
  <c r="U9" i="27"/>
  <c r="T9" i="27"/>
  <c r="S9" i="27"/>
  <c r="M9" i="27"/>
  <c r="L9" i="27"/>
  <c r="U7" i="27"/>
  <c r="T7" i="27"/>
  <c r="T8" i="27" s="1"/>
  <c r="S7" i="27"/>
  <c r="M7" i="27"/>
  <c r="L7" i="27"/>
  <c r="U6" i="27"/>
  <c r="U5" i="27"/>
  <c r="AX156" i="27" l="1"/>
  <c r="AS156" i="27"/>
  <c r="D105" i="1" l="1"/>
  <c r="C1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Sandra Milena Granados Rodriguez</author>
    <author>Mile Mile</author>
    <author>Ana Milena Ramirez Montealegre</author>
    <author>lfalla</author>
    <author>Juan Guillermo Serna Zapata</author>
  </authors>
  <commentList>
    <comment ref="L4" authorId="0" shapeId="0" xr:uid="{ACF89538-50B1-4B4B-A33C-9C19A0BA2FDC}">
      <text>
        <r>
          <rPr>
            <b/>
            <sz val="9"/>
            <color indexed="81"/>
            <rFont val="Tahoma"/>
            <family val="2"/>
          </rPr>
          <t xml:space="preserve">Estos códigos deben ser consultados en el archivo "Clasificador de Bienes y Servicios Ley 1510 Colombia Compra.xls" </t>
        </r>
        <r>
          <rPr>
            <sz val="9"/>
            <color indexed="81"/>
            <rFont val="Tahoma"/>
            <family val="2"/>
          </rPr>
          <t xml:space="preserve">
</t>
        </r>
      </text>
    </comment>
    <comment ref="M4" authorId="0" shapeId="0" xr:uid="{2C319445-6BCF-469C-8926-ACDE217E45A3}">
      <text>
        <r>
          <rPr>
            <sz val="9"/>
            <color indexed="81"/>
            <rFont val="Tahoma"/>
            <family val="2"/>
          </rPr>
          <t xml:space="preserve">Dentro del campo RUBRO,  especifique en qué rubro está la solicitud de su necesidad. </t>
        </r>
        <r>
          <rPr>
            <b/>
            <sz val="9"/>
            <color indexed="81"/>
            <rFont val="Tahoma"/>
            <family val="2"/>
          </rPr>
          <t xml:space="preserve"> Ejemplo: </t>
        </r>
        <r>
          <rPr>
            <sz val="9"/>
            <color indexed="81"/>
            <rFont val="Tahoma"/>
            <family val="2"/>
          </rPr>
          <t xml:space="preserve"> RUBRO:  A-2-0-4-4-15 PAPELERÍA, ÚTILES DE ESCRITORIO Y OFICINA.  </t>
        </r>
        <r>
          <rPr>
            <b/>
            <sz val="9"/>
            <color indexed="81"/>
            <rFont val="Tahoma"/>
            <family val="2"/>
          </rPr>
          <t xml:space="preserve">En las siguientes celdas detalle los productos así: </t>
        </r>
        <r>
          <rPr>
            <sz val="9"/>
            <color indexed="81"/>
            <rFont val="Tahoma"/>
            <family val="2"/>
          </rPr>
          <t xml:space="preserve">Papel membreteado, papel cartulina, sobres, tijeras, etc ...
</t>
        </r>
      </text>
    </comment>
    <comment ref="S59" authorId="1" shapeId="0" xr:uid="{71BC3EE3-EB11-45C6-A028-E2F57338F5E7}">
      <text>
        <r>
          <rPr>
            <b/>
            <sz val="9"/>
            <color indexed="81"/>
            <rFont val="Tahoma"/>
            <family val="2"/>
          </rPr>
          <t>Mile Mile:</t>
        </r>
        <r>
          <rPr>
            <sz val="9"/>
            <color indexed="81"/>
            <rFont val="Tahoma"/>
            <family val="2"/>
          </rPr>
          <t xml:space="preserve">
Selección abreviada</t>
        </r>
      </text>
    </comment>
    <comment ref="S68" authorId="2" shapeId="0" xr:uid="{5706107C-1D6E-4FB9-87CD-6C59A55161BF}">
      <text>
        <r>
          <rPr>
            <b/>
            <sz val="9"/>
            <color indexed="81"/>
            <rFont val="Tahoma"/>
            <family val="2"/>
          </rPr>
          <t>Ana Milena Ramirez Montealegre:</t>
        </r>
        <r>
          <rPr>
            <sz val="9"/>
            <color indexed="81"/>
            <rFont val="Tahoma"/>
            <family val="2"/>
          </rPr>
          <t xml:space="preserve">
Selección abreviada - Algunos elementos se vencen en el 2022</t>
        </r>
      </text>
    </comment>
    <comment ref="L83" authorId="2" shapeId="0" xr:uid="{41DD31D2-A700-41B5-BE51-29E6F8662E2B}">
      <text>
        <r>
          <rPr>
            <b/>
            <sz val="9"/>
            <color indexed="81"/>
            <rFont val="Tahoma"/>
            <family val="2"/>
          </rPr>
          <t>Ana Milena Ramirez Montealegre:</t>
        </r>
        <r>
          <rPr>
            <sz val="9"/>
            <color indexed="81"/>
            <rFont val="Tahoma"/>
            <family val="2"/>
          </rPr>
          <t xml:space="preserve">
Considero que debe estar a cargo de la OATI 
</t>
        </r>
      </text>
    </comment>
    <comment ref="M83" authorId="2" shapeId="0" xr:uid="{8A154396-DA74-481F-8E44-F864D10B2CCC}">
      <text>
        <r>
          <rPr>
            <b/>
            <sz val="9"/>
            <color indexed="81"/>
            <rFont val="Tahoma"/>
            <family val="2"/>
          </rPr>
          <t>Ana Milena Ramirez Montealegre:</t>
        </r>
        <r>
          <rPr>
            <sz val="9"/>
            <color indexed="81"/>
            <rFont val="Tahoma"/>
            <family val="2"/>
          </rPr>
          <t xml:space="preserve">
https://www.zinzpro.com/precios
Software en la nube.
Medición de tiempos de ausencia del puesto de trabajo.
Reportes por usuario, roles, detallados y consolidados.
Horarios de captura configurables.
Soporte mediante tickets o correo electrónico 
Soporte telefónico y conexión remota.
Acompañamiento remoto en instalación</t>
        </r>
      </text>
    </comment>
    <comment ref="P91" authorId="3" shapeId="0" xr:uid="{C3BB0C43-08A4-419A-9153-D84A8AB2C5AE}">
      <text>
        <r>
          <rPr>
            <b/>
            <sz val="9"/>
            <color indexed="81"/>
            <rFont val="Tahoma"/>
            <family val="2"/>
          </rPr>
          <t>lfalla:</t>
        </r>
        <r>
          <rPr>
            <sz val="9"/>
            <color indexed="81"/>
            <rFont val="Tahoma"/>
            <family val="2"/>
          </rPr>
          <t xml:space="preserve">
acuerdo marco de precio
</t>
        </r>
      </text>
    </comment>
    <comment ref="S137" authorId="1" shapeId="0" xr:uid="{B918234C-CF6E-47A7-B819-4260FBF930DC}">
      <text>
        <r>
          <rPr>
            <b/>
            <sz val="9"/>
            <color indexed="81"/>
            <rFont val="Tahoma"/>
            <family val="2"/>
          </rPr>
          <t>Mile Mile:</t>
        </r>
        <r>
          <rPr>
            <sz val="9"/>
            <color indexed="81"/>
            <rFont val="Tahoma"/>
            <family val="2"/>
          </rPr>
          <t xml:space="preserve">
Contratación directa contrato bienestar
</t>
        </r>
      </text>
    </comment>
    <comment ref="T137" authorId="1" shapeId="0" xr:uid="{294B8C13-E416-4AE6-872A-0A5E2AC64072}">
      <text>
        <r>
          <rPr>
            <b/>
            <sz val="9"/>
            <color indexed="81"/>
            <rFont val="Tahoma"/>
            <family val="2"/>
          </rPr>
          <t>Mile Mile:</t>
        </r>
        <r>
          <rPr>
            <sz val="9"/>
            <color indexed="81"/>
            <rFont val="Tahoma"/>
            <family val="2"/>
          </rPr>
          <t xml:space="preserve">
Contratación directa contrato bienestar
</t>
        </r>
      </text>
    </comment>
    <comment ref="U137" authorId="1" shapeId="0" xr:uid="{DB094918-F0BA-4DF1-96B9-3A423AD2C12E}">
      <text>
        <r>
          <rPr>
            <b/>
            <sz val="9"/>
            <color indexed="81"/>
            <rFont val="Tahoma"/>
            <family val="2"/>
          </rPr>
          <t>Mile Mile:</t>
        </r>
        <r>
          <rPr>
            <sz val="9"/>
            <color indexed="81"/>
            <rFont val="Tahoma"/>
            <family val="2"/>
          </rPr>
          <t xml:space="preserve">
Contratación directa contrato bienestar
</t>
        </r>
      </text>
    </comment>
    <comment ref="S138" authorId="1" shapeId="0" xr:uid="{2764943A-7727-457D-836E-5F75DFA2B486}">
      <text>
        <r>
          <rPr>
            <b/>
            <sz val="9"/>
            <color indexed="81"/>
            <rFont val="Tahoma"/>
            <family val="2"/>
          </rPr>
          <t>Mile Mile:</t>
        </r>
        <r>
          <rPr>
            <sz val="9"/>
            <color indexed="81"/>
            <rFont val="Tahoma"/>
            <family val="2"/>
          </rPr>
          <t xml:space="preserve">
Prestación de servicios 
</t>
        </r>
      </text>
    </comment>
    <comment ref="T138" authorId="1" shapeId="0" xr:uid="{EF9D0310-4B48-45B7-B4A8-8F89EA188EF2}">
      <text>
        <r>
          <rPr>
            <b/>
            <sz val="9"/>
            <color indexed="81"/>
            <rFont val="Tahoma"/>
            <family val="2"/>
          </rPr>
          <t>Mile Mile:</t>
        </r>
        <r>
          <rPr>
            <sz val="9"/>
            <color indexed="81"/>
            <rFont val="Tahoma"/>
            <family val="2"/>
          </rPr>
          <t xml:space="preserve">
Prestación de servicios 
</t>
        </r>
      </text>
    </comment>
    <comment ref="U138" authorId="1" shapeId="0" xr:uid="{81236694-5578-4546-BCC9-07D88DD81F33}">
      <text>
        <r>
          <rPr>
            <b/>
            <sz val="9"/>
            <color indexed="81"/>
            <rFont val="Tahoma"/>
            <family val="2"/>
          </rPr>
          <t>Mile Mile:</t>
        </r>
        <r>
          <rPr>
            <sz val="9"/>
            <color indexed="81"/>
            <rFont val="Tahoma"/>
            <family val="2"/>
          </rPr>
          <t xml:space="preserve">
Prestación de servicios 
</t>
        </r>
      </text>
    </comment>
    <comment ref="S139" authorId="1" shapeId="0" xr:uid="{836E7B73-72FD-45E5-8C14-5FDD1708BDCF}">
      <text>
        <r>
          <rPr>
            <b/>
            <sz val="9"/>
            <color indexed="81"/>
            <rFont val="Tahoma"/>
            <family val="2"/>
          </rPr>
          <t>Mile Mile:</t>
        </r>
        <r>
          <rPr>
            <sz val="9"/>
            <color indexed="81"/>
            <rFont val="Tahoma"/>
            <family val="2"/>
          </rPr>
          <t xml:space="preserve">
Prestación de servicios 
</t>
        </r>
      </text>
    </comment>
    <comment ref="R142" authorId="4" shapeId="0" xr:uid="{1DED94EA-0420-4441-8F3D-2437B75992D4}">
      <text>
        <r>
          <rPr>
            <b/>
            <sz val="9"/>
            <color indexed="81"/>
            <rFont val="Tahoma"/>
            <family val="2"/>
          </rPr>
          <t>Juan Guillermo Serna Zapata:</t>
        </r>
        <r>
          <rPr>
            <sz val="9"/>
            <color indexed="81"/>
            <rFont val="Tahoma"/>
            <family val="2"/>
          </rPr>
          <t xml:space="preserve">
Puede variar, de acuerdo con el incremento que apruebe la Dirección General.</t>
        </r>
      </text>
    </comment>
    <comment ref="S145" authorId="1" shapeId="0" xr:uid="{14CCEA7F-4AF6-4942-8DE7-C7ACE43A86B9}">
      <text>
        <r>
          <rPr>
            <b/>
            <sz val="9"/>
            <color indexed="81"/>
            <rFont val="Tahoma"/>
            <family val="2"/>
          </rPr>
          <t>Mile Mile:</t>
        </r>
        <r>
          <rPr>
            <sz val="9"/>
            <color indexed="81"/>
            <rFont val="Tahoma"/>
            <family val="2"/>
          </rPr>
          <t xml:space="preserve">
Prestación de servicios 
</t>
        </r>
      </text>
    </comment>
    <comment ref="S173" authorId="1" shapeId="0" xr:uid="{1271EE5F-C114-4931-8E27-E29CAF44F8F5}">
      <text>
        <r>
          <rPr>
            <b/>
            <sz val="9"/>
            <color indexed="81"/>
            <rFont val="Tahoma"/>
            <family val="2"/>
          </rPr>
          <t>Mile Mile:</t>
        </r>
        <r>
          <rPr>
            <sz val="9"/>
            <color indexed="81"/>
            <rFont val="Tahoma"/>
            <family val="2"/>
          </rPr>
          <t xml:space="preserve">
Selección abreviada ultimo trimestre del año por temas de vigencia de los elementos
</t>
        </r>
      </text>
    </comment>
    <comment ref="T173" authorId="1" shapeId="0" xr:uid="{326C5DDA-F383-481F-BB36-09760E6F11ED}">
      <text>
        <r>
          <rPr>
            <b/>
            <sz val="9"/>
            <color indexed="81"/>
            <rFont val="Tahoma"/>
            <family val="2"/>
          </rPr>
          <t>Mile Mile:</t>
        </r>
        <r>
          <rPr>
            <sz val="9"/>
            <color indexed="81"/>
            <rFont val="Tahoma"/>
            <family val="2"/>
          </rPr>
          <t xml:space="preserve">
Selección abreviada ultimo trimestre del año por temas de vigencia de los elementos
</t>
        </r>
      </text>
    </comment>
    <comment ref="U173" authorId="1" shapeId="0" xr:uid="{A28937D8-F0D3-4A4C-A576-A38429D8BDE1}">
      <text>
        <r>
          <rPr>
            <b/>
            <sz val="9"/>
            <color indexed="81"/>
            <rFont val="Tahoma"/>
            <family val="2"/>
          </rPr>
          <t>Mile Mile:</t>
        </r>
        <r>
          <rPr>
            <sz val="9"/>
            <color indexed="81"/>
            <rFont val="Tahoma"/>
            <family val="2"/>
          </rPr>
          <t xml:space="preserve">
Selección abreviada ultimo trimestre del año por temas de vigencia de los elementos
</t>
        </r>
      </text>
    </comment>
    <comment ref="S174" authorId="1" shapeId="0" xr:uid="{81AD548B-B97E-486A-A85C-CABE9D013959}">
      <text>
        <r>
          <rPr>
            <b/>
            <sz val="9"/>
            <color indexed="81"/>
            <rFont val="Tahoma"/>
            <family val="2"/>
          </rPr>
          <t>Mile Mile:</t>
        </r>
        <r>
          <rPr>
            <sz val="9"/>
            <color indexed="81"/>
            <rFont val="Tahoma"/>
            <family val="2"/>
          </rPr>
          <t xml:space="preserve">
Selección abreviada ultimo trimestre del año por temas de vigencia de los elementos
</t>
        </r>
      </text>
    </comment>
    <comment ref="T174" authorId="1" shapeId="0" xr:uid="{9FEDC143-4165-4BBA-8B61-9C5B1FB8BCBA}">
      <text>
        <r>
          <rPr>
            <b/>
            <sz val="9"/>
            <color indexed="81"/>
            <rFont val="Tahoma"/>
            <family val="2"/>
          </rPr>
          <t>Mile Mile:</t>
        </r>
        <r>
          <rPr>
            <sz val="9"/>
            <color indexed="81"/>
            <rFont val="Tahoma"/>
            <family val="2"/>
          </rPr>
          <t xml:space="preserve">
Selección abreviada ultimo trimestre del año por temas de vigencia de los elementos
</t>
        </r>
      </text>
    </comment>
    <comment ref="U174" authorId="1" shapeId="0" xr:uid="{C570A325-A6A2-45D6-82A0-8BAE81BBC920}">
      <text>
        <r>
          <rPr>
            <b/>
            <sz val="9"/>
            <color indexed="81"/>
            <rFont val="Tahoma"/>
            <family val="2"/>
          </rPr>
          <t>Mile Mile:</t>
        </r>
        <r>
          <rPr>
            <sz val="9"/>
            <color indexed="81"/>
            <rFont val="Tahoma"/>
            <family val="2"/>
          </rPr>
          <t xml:space="preserve">
Selección abreviada ultimo trimestre del año por temas de vigencia de los elementos
</t>
        </r>
      </text>
    </comment>
    <comment ref="S175" authorId="1" shapeId="0" xr:uid="{D4F7F94D-9665-4067-93F3-FEB974DE8FDB}">
      <text>
        <r>
          <rPr>
            <b/>
            <sz val="9"/>
            <color indexed="81"/>
            <rFont val="Tahoma"/>
            <family val="2"/>
          </rPr>
          <t>Mile Mile:</t>
        </r>
        <r>
          <rPr>
            <sz val="9"/>
            <color indexed="81"/>
            <rFont val="Tahoma"/>
            <family val="2"/>
          </rPr>
          <t xml:space="preserve">
Selección abreviada ultimo trimestre del año por temas de vigencia de los elementos
</t>
        </r>
      </text>
    </comment>
    <comment ref="T175" authorId="1" shapeId="0" xr:uid="{2E70B37C-B764-4D3C-8E72-FD7CA592D264}">
      <text>
        <r>
          <rPr>
            <b/>
            <sz val="9"/>
            <color indexed="81"/>
            <rFont val="Tahoma"/>
            <family val="2"/>
          </rPr>
          <t>Mile Mile:</t>
        </r>
        <r>
          <rPr>
            <sz val="9"/>
            <color indexed="81"/>
            <rFont val="Tahoma"/>
            <family val="2"/>
          </rPr>
          <t xml:space="preserve">
Selección abreviada ultimo trimestre del año por temas de vigencia de los elementos
</t>
        </r>
      </text>
    </comment>
    <comment ref="U175" authorId="1" shapeId="0" xr:uid="{5CC0A715-EBA4-4118-AC9E-BA456306B1D7}">
      <text>
        <r>
          <rPr>
            <b/>
            <sz val="9"/>
            <color indexed="81"/>
            <rFont val="Tahoma"/>
            <family val="2"/>
          </rPr>
          <t>Mile Mile:</t>
        </r>
        <r>
          <rPr>
            <sz val="9"/>
            <color indexed="81"/>
            <rFont val="Tahoma"/>
            <family val="2"/>
          </rPr>
          <t xml:space="preserve">
Selección abreviada ultimo trimestre del año por temas de vigencia de los elementos
</t>
        </r>
      </text>
    </comment>
    <comment ref="S176" authorId="1" shapeId="0" xr:uid="{BE296391-0EE1-48D4-AA7F-940C56D74F0C}">
      <text>
        <r>
          <rPr>
            <b/>
            <sz val="9"/>
            <color indexed="81"/>
            <rFont val="Tahoma"/>
            <family val="2"/>
          </rPr>
          <t>Mile Mile:</t>
        </r>
        <r>
          <rPr>
            <sz val="9"/>
            <color indexed="81"/>
            <rFont val="Tahoma"/>
            <family val="2"/>
          </rPr>
          <t xml:space="preserve">
Selección abreviada ultimo trimestre del año por temas de vigencia de los elementos
</t>
        </r>
      </text>
    </comment>
    <comment ref="T176" authorId="1" shapeId="0" xr:uid="{56D70902-D5AC-490C-ABD5-9360CA14E704}">
      <text>
        <r>
          <rPr>
            <b/>
            <sz val="9"/>
            <color indexed="81"/>
            <rFont val="Tahoma"/>
            <family val="2"/>
          </rPr>
          <t>Mile Mile:</t>
        </r>
        <r>
          <rPr>
            <sz val="9"/>
            <color indexed="81"/>
            <rFont val="Tahoma"/>
            <family val="2"/>
          </rPr>
          <t xml:space="preserve">
Selección abreviada ultimo trimestre del año por temas de vigencia de los elementos
</t>
        </r>
      </text>
    </comment>
    <comment ref="U176" authorId="1" shapeId="0" xr:uid="{DDB37806-CB5F-4353-B742-14A77BA4076F}">
      <text>
        <r>
          <rPr>
            <b/>
            <sz val="9"/>
            <color indexed="81"/>
            <rFont val="Tahoma"/>
            <family val="2"/>
          </rPr>
          <t>Mile Mile:</t>
        </r>
        <r>
          <rPr>
            <sz val="9"/>
            <color indexed="81"/>
            <rFont val="Tahoma"/>
            <family val="2"/>
          </rPr>
          <t xml:space="preserve">
Selección abreviada ultimo trimestre del año por temas de vigencia de los elementos
</t>
        </r>
      </text>
    </comment>
    <comment ref="S177" authorId="1" shapeId="0" xr:uid="{2F020809-FCCC-4F57-8314-1E39D7BE860A}">
      <text>
        <r>
          <rPr>
            <b/>
            <sz val="9"/>
            <color indexed="81"/>
            <rFont val="Tahoma"/>
            <family val="2"/>
          </rPr>
          <t>Mile Mile:</t>
        </r>
        <r>
          <rPr>
            <sz val="9"/>
            <color indexed="81"/>
            <rFont val="Tahoma"/>
            <family val="2"/>
          </rPr>
          <t xml:space="preserve">
Selección abreviada ultimo trimestre del año por temas de vigencia de los elementos
</t>
        </r>
      </text>
    </comment>
    <comment ref="T177" authorId="1" shapeId="0" xr:uid="{ABEFFC00-42E1-43D4-88B2-8F5D68DD6C37}">
      <text>
        <r>
          <rPr>
            <b/>
            <sz val="9"/>
            <color indexed="81"/>
            <rFont val="Tahoma"/>
            <family val="2"/>
          </rPr>
          <t>Mile Mile:</t>
        </r>
        <r>
          <rPr>
            <sz val="9"/>
            <color indexed="81"/>
            <rFont val="Tahoma"/>
            <family val="2"/>
          </rPr>
          <t xml:space="preserve">
Selección abreviada ultimo trimestre del año por temas de vigencia de los elementos
</t>
        </r>
      </text>
    </comment>
    <comment ref="U177" authorId="1" shapeId="0" xr:uid="{7FD007A9-1EAF-407A-94C3-33653BAC3EC3}">
      <text>
        <r>
          <rPr>
            <b/>
            <sz val="9"/>
            <color indexed="81"/>
            <rFont val="Tahoma"/>
            <family val="2"/>
          </rPr>
          <t>Mile Mile:</t>
        </r>
        <r>
          <rPr>
            <sz val="9"/>
            <color indexed="81"/>
            <rFont val="Tahoma"/>
            <family val="2"/>
          </rPr>
          <t xml:space="preserve">
Selección abreviada ultimo trimestre del año por temas de vigencia de los elementos
</t>
        </r>
      </text>
    </comment>
    <comment ref="S180" authorId="1" shapeId="0" xr:uid="{EEBB2840-BC7A-4E33-8671-B362A69D003E}">
      <text>
        <r>
          <rPr>
            <b/>
            <sz val="9"/>
            <color indexed="81"/>
            <rFont val="Tahoma"/>
            <family val="2"/>
          </rPr>
          <t>Mile Mile:</t>
        </r>
        <r>
          <rPr>
            <sz val="9"/>
            <color indexed="81"/>
            <rFont val="Tahoma"/>
            <family val="2"/>
          </rPr>
          <t xml:space="preserve">
Selección abreviada ultimo trimestre del año por temas de vigencia de los elementos
</t>
        </r>
      </text>
    </comment>
    <comment ref="T180" authorId="1" shapeId="0" xr:uid="{E32E704D-84CC-4521-A458-E65A412A76A5}">
      <text>
        <r>
          <rPr>
            <b/>
            <sz val="9"/>
            <color indexed="81"/>
            <rFont val="Tahoma"/>
            <family val="2"/>
          </rPr>
          <t>Mile Mile:</t>
        </r>
        <r>
          <rPr>
            <sz val="9"/>
            <color indexed="81"/>
            <rFont val="Tahoma"/>
            <family val="2"/>
          </rPr>
          <t xml:space="preserve">
Selección abreviada ultimo trimestre del año por temas de vigencia de los elementos
</t>
        </r>
      </text>
    </comment>
    <comment ref="U180" authorId="1" shapeId="0" xr:uid="{F0C9F72F-4EFD-4F33-B836-354D4F87FA6C}">
      <text>
        <r>
          <rPr>
            <b/>
            <sz val="9"/>
            <color indexed="81"/>
            <rFont val="Tahoma"/>
            <family val="2"/>
          </rPr>
          <t>Mile Mile:</t>
        </r>
        <r>
          <rPr>
            <sz val="9"/>
            <color indexed="81"/>
            <rFont val="Tahoma"/>
            <family val="2"/>
          </rPr>
          <t xml:space="preserve">
Selección abreviada ultimo trimestre del año por temas de vigencia de los elementos
</t>
        </r>
      </text>
    </comment>
    <comment ref="M184" authorId="2" shapeId="0" xr:uid="{6DB74AA5-3468-4320-846F-38A8C84C66C2}">
      <text>
        <r>
          <rPr>
            <b/>
            <sz val="9"/>
            <color indexed="81"/>
            <rFont val="Tahoma"/>
            <family val="2"/>
          </rPr>
          <t>Ana Milena Ramirez Montealegre:</t>
        </r>
        <r>
          <rPr>
            <sz val="9"/>
            <color indexed="81"/>
            <rFont val="Tahoma"/>
            <family val="2"/>
          </rPr>
          <t xml:space="preserve">
Incluye Copasst, CCL y Brigada
El copassr solicita presupuesto para realizar una jornada exterior enfocada en pausas activas con diferentes actividades que contribuyan a la salud mental y física, cuyo presupuesto sería alrededor de 12 millones de pesos  
</t>
        </r>
      </text>
    </comment>
    <comment ref="S187" authorId="1" shapeId="0" xr:uid="{9FFE6248-84D1-4EC5-A2F3-24B298B58E16}">
      <text>
        <r>
          <rPr>
            <b/>
            <sz val="9"/>
            <color indexed="81"/>
            <rFont val="Tahoma"/>
            <family val="2"/>
          </rPr>
          <t>Mile Mile:</t>
        </r>
        <r>
          <rPr>
            <sz val="9"/>
            <color indexed="81"/>
            <rFont val="Tahoma"/>
            <family val="2"/>
          </rPr>
          <t xml:space="preserve">
Minima cuantía
</t>
        </r>
      </text>
    </comment>
    <comment ref="T187" authorId="1" shapeId="0" xr:uid="{2FCA00C5-0B12-40BB-A7FC-EEB8599CF409}">
      <text>
        <r>
          <rPr>
            <b/>
            <sz val="9"/>
            <color indexed="81"/>
            <rFont val="Tahoma"/>
            <family val="2"/>
          </rPr>
          <t>Mile Mile:</t>
        </r>
        <r>
          <rPr>
            <sz val="9"/>
            <color indexed="81"/>
            <rFont val="Tahoma"/>
            <family val="2"/>
          </rPr>
          <t xml:space="preserve">
Minima cuantía
</t>
        </r>
      </text>
    </comment>
    <comment ref="U187" authorId="1" shapeId="0" xr:uid="{07BEC60F-8C9F-4BD8-ABDC-C0C4ADFD55D8}">
      <text>
        <r>
          <rPr>
            <b/>
            <sz val="9"/>
            <color indexed="81"/>
            <rFont val="Tahoma"/>
            <family val="2"/>
          </rPr>
          <t>Mile Mile:</t>
        </r>
        <r>
          <rPr>
            <sz val="9"/>
            <color indexed="81"/>
            <rFont val="Tahoma"/>
            <family val="2"/>
          </rPr>
          <t xml:space="preserve">
Minima cuantía
</t>
        </r>
      </text>
    </comment>
    <comment ref="S190" authorId="1" shapeId="0" xr:uid="{6AA9CDE5-945A-43BD-A197-99BCD521A1D3}">
      <text>
        <r>
          <rPr>
            <b/>
            <sz val="9"/>
            <color indexed="81"/>
            <rFont val="Tahoma"/>
            <family val="2"/>
          </rPr>
          <t>Mile Mile:</t>
        </r>
        <r>
          <rPr>
            <sz val="9"/>
            <color indexed="81"/>
            <rFont val="Tahoma"/>
            <family val="2"/>
          </rPr>
          <t xml:space="preserve">
Minima cuantía
</t>
        </r>
      </text>
    </comment>
    <comment ref="T190" authorId="1" shapeId="0" xr:uid="{13F7E88C-BC71-4F56-BAC9-070A2FF8DA38}">
      <text>
        <r>
          <rPr>
            <b/>
            <sz val="9"/>
            <color indexed="81"/>
            <rFont val="Tahoma"/>
            <family val="2"/>
          </rPr>
          <t>Mile Mile:</t>
        </r>
        <r>
          <rPr>
            <sz val="9"/>
            <color indexed="81"/>
            <rFont val="Tahoma"/>
            <family val="2"/>
          </rPr>
          <t xml:space="preserve">
Minima cuantía
</t>
        </r>
      </text>
    </comment>
    <comment ref="U190" authorId="1" shapeId="0" xr:uid="{0CE88FFC-6879-4F0C-AC0B-69F25F5EADA1}">
      <text>
        <r>
          <rPr>
            <b/>
            <sz val="9"/>
            <color indexed="81"/>
            <rFont val="Tahoma"/>
            <family val="2"/>
          </rPr>
          <t>Mile Mile:</t>
        </r>
        <r>
          <rPr>
            <sz val="9"/>
            <color indexed="81"/>
            <rFont val="Tahoma"/>
            <family val="2"/>
          </rPr>
          <t xml:space="preserve">
Minima cuantía
</t>
        </r>
      </text>
    </comment>
  </commentList>
</comments>
</file>

<file path=xl/sharedStrings.xml><?xml version="1.0" encoding="utf-8"?>
<sst xmlns="http://schemas.openxmlformats.org/spreadsheetml/2006/main" count="4594" uniqueCount="1441">
  <si>
    <t>Dependencia</t>
  </si>
  <si>
    <t>Nivel</t>
  </si>
  <si>
    <t>Objetivo Estratégico asociado</t>
  </si>
  <si>
    <t>Iniciativa Estratégica</t>
  </si>
  <si>
    <t>Nombre de la tarea</t>
  </si>
  <si>
    <t xml:space="preserve">Descripción </t>
  </si>
  <si>
    <t xml:space="preserve">Entregable </t>
  </si>
  <si>
    <t>Cantidad</t>
  </si>
  <si>
    <t>Fecha Inicio</t>
  </si>
  <si>
    <t>Fecha Fin</t>
  </si>
  <si>
    <t>Responsable</t>
  </si>
  <si>
    <t xml:space="preserve">Fuente de Financiación </t>
  </si>
  <si>
    <t>Indicador</t>
  </si>
  <si>
    <t>Frecuencia de Medición</t>
  </si>
  <si>
    <t>ID</t>
  </si>
  <si>
    <t>Meta</t>
  </si>
  <si>
    <t>NA</t>
  </si>
  <si>
    <t>Plan de Acción Anual 2023 Agencia ITRC</t>
  </si>
  <si>
    <t>Subdirección de Auditoría y Gestión del Riesgo</t>
  </si>
  <si>
    <t>Táctico</t>
  </si>
  <si>
    <t>OCA1. Disminuir el nivel de Riesgo del fraude y corrupción en las Entidades Vigiladas</t>
  </si>
  <si>
    <t>OCA 1.1 Identificar y priorizar necesidades de inspección de alto impacto en las entidades</t>
  </si>
  <si>
    <t>Formular, analizar y presentar a Comité de Riesgos los posibles asuntos a inspeccionar durante 2024</t>
  </si>
  <si>
    <t>Planear y ejecutar las actividades de análisis e inteligencia de negocios, que permitan concluir con respecto a aquellas alertas, irregularidades o tendencias de comportamientos relacionados con las entidades foco de control, la propuesta de asuntos de alto riesgo que se presentan al comité de riesgos para ser inspeccionados por la Agencia ITRC en la DIAN, Coljuegos y UGPP durante el año 2024.</t>
  </si>
  <si>
    <t>Acta del Comité de Riesgos donde se apruebe el listado definitivo de inspecciones/verificaciones a ejecutar durante 2024
Documento con Análisis de Necesidad Institucional-ANIs por inspección aprobada</t>
  </si>
  <si>
    <t xml:space="preserve">
1 acta de Comité de Riesgos
1 radicado ANIs</t>
  </si>
  <si>
    <t>Subdirector de Auditoría y Gestión del Riesgo</t>
  </si>
  <si>
    <t>Ejecutar inspecciones y verificaciones priorizadas en el Programa Anual de Inspecciones-PAI 2023</t>
  </si>
  <si>
    <t>Desarrollo del ciclo de inspección de auditoría y gestión del riesgo para cada uno de los asuntos que fueron aprobados en Comité de Riesgos para ser inspeccionados en 2023; así mismo ejecución de las auditorías de  verificación aprobadas a las inspecciones con Plan de Prevención del Fraude y la Corrupción finalizado.</t>
  </si>
  <si>
    <t>Comunicación PAI 2023 a las entidades (inicio de año)
Publicación semestral a la ciudadanía PAI 2023 ejecutado (julio/diciembre)
Avisos de inspección/verificación comunicados a las entidades foco de control</t>
  </si>
  <si>
    <t>1 comunicación PAI 2023 por entidad
1 publicación en pág. web semestral PAI 2023
1 aviso por inspección/verificación comunicada a las entidades</t>
  </si>
  <si>
    <t>Participar en mínimo cuatro instancias de coordinación con la Subdirección de Instrucción Disciplinaria de la Agencia ITRC</t>
  </si>
  <si>
    <t>De acuerdo con la experticia de los procesos que se evalúan en la SAGR, en cada sesión de trabajo se busca intercambiar conocimientos y recopilar información necesaria para la priorización de necesidades de inspección y desarrollo de la actividad misional.</t>
  </si>
  <si>
    <t>Participación en al menos cuatro instancias ejecutadas y lideradas por la asesora misional de la Agencia ITRC</t>
  </si>
  <si>
    <t>4 registros de asistencia o actas parciales</t>
  </si>
  <si>
    <t>Elaborar con base en  los resultados de las inspecciones 2022 la actualización al informe del Sistema de Prevención del Fraude y la Corrupción (SPFC)</t>
  </si>
  <si>
    <t>Analizar los resultados obtenidos durante el 2022 en las inspecciones y determinar aquellos elementos (riesgos, causas y recomendaciones), que pueden generar conocimiento en la ciudadanía sobre el aseguramiento de posibles espacios de fraude y corrupción bajo un escenario de administración de ingresos; con esta información se debe consolidar una nueva versión anual del informe del Sistema de Prevención del Fraude y la Corrupción, el cual se debe publicar en la página web de la Agencia.</t>
  </si>
  <si>
    <t>Informe del SPFC. Análisis 2022</t>
  </si>
  <si>
    <t>1 publicación en página web del informe del SPFC 2022</t>
  </si>
  <si>
    <t>OCA 1.2 Aumentar la capacidad instalada de los auditores en aras de realizar mayor cobertura en las inspecciones y las verificaciones que se efectúan</t>
  </si>
  <si>
    <t>Evaluar el comportamiento de la capacidad operativa en el desarrollo del PAI 2023 y efectuar propuesta de distribución para PAI 2024</t>
  </si>
  <si>
    <t>Documento con análisis de capacidad operativa con radicado de entrega a la SAGR</t>
  </si>
  <si>
    <t>1 radicado con  informe de capacidad operativa</t>
  </si>
  <si>
    <t>OCA 1.3 Optimizar los procesos de auditoría</t>
  </si>
  <si>
    <t>Evaluar anualmente el proceso de auditoría y gestión del riesgo</t>
  </si>
  <si>
    <t>Con base en  las actividades ejecutadas desde la SAGR durante 2022, se deben adelantar encuestas de percepción, a nivel interno con integrantes de la SAGR y a nivel externo con personal de las entidades foco de control, para detectar fortalezas y oportunidades de mejora a aplicar tanto en las actividades desarrolladas como en el personal que las ejecuta.</t>
  </si>
  <si>
    <t>Documento con análisis de resultados y comparativo histórico</t>
  </si>
  <si>
    <t>1 acta de mesa de coordinación donde se presente el resultado de las encuestas.</t>
  </si>
  <si>
    <t>OCA 1.4 Diseño y/o actualización de los programas de fiscalización a directivos y asesores de la DIAN</t>
  </si>
  <si>
    <t>Identificación de sujetos de control mediante programas de control tributario y aduanero</t>
  </si>
  <si>
    <t>Definición de estrategia objetiva y ejecución del análisis para la identificación de un grupo de sujetos de control que cumplen con características homogéneas de presuntas inconsistencias en la información reportada en sus declaraciones de Renta y trámites aduaneros en un periodo determinado traslado al área competente de ejecutar la fiscalización.</t>
  </si>
  <si>
    <t>Comunicación oficial con traslado de resultados</t>
  </si>
  <si>
    <t>1 comunicación oficial</t>
  </si>
  <si>
    <t>Estratégico</t>
  </si>
  <si>
    <t>Semestral</t>
  </si>
  <si>
    <t>N/A</t>
  </si>
  <si>
    <t>SAGR202001</t>
  </si>
  <si>
    <t>SAGR202002</t>
  </si>
  <si>
    <t>SAGR202003</t>
  </si>
  <si>
    <t>Nivel de cumplimiento de las tareas</t>
  </si>
  <si>
    <t xml:space="preserve">Trimestral </t>
  </si>
  <si>
    <t>SAGR202004</t>
  </si>
  <si>
    <t>Anual</t>
  </si>
  <si>
    <t>SAGR202005</t>
  </si>
  <si>
    <t>SAGR202006</t>
  </si>
  <si>
    <t>OCA2. Realizar actuaciones disciplinarias efectivas en la lucha contra la corrupción, cumpliendo los principios de la Función Pública y el debido proceso</t>
  </si>
  <si>
    <t>OAC 2.2 Materializar la función ejemplarizante de la sanción disciplinaria hacia los funcionarios de las entidades vigiladas, mediante la publicidad</t>
  </si>
  <si>
    <t xml:space="preserve">Finalizar etapa de instrucción de los procesos disciplinarios activos iniciados en las vigencias 2018 y 2019
</t>
  </si>
  <si>
    <t>La Subdirección de Instrucción Disciplinaria finalizará la etapa de instrucción de los procesos disciplinarios, a su cargo, iniciados en las vigencias 2018 y 2019.</t>
  </si>
  <si>
    <t>Expediente finalizado en etapa de instrucción</t>
  </si>
  <si>
    <t>41 expedientes</t>
  </si>
  <si>
    <t>Subdirector de Instrucción Disciplinaria</t>
  </si>
  <si>
    <t>Informe de divulgación</t>
  </si>
  <si>
    <t>10 divulgaciones</t>
  </si>
  <si>
    <t xml:space="preserve">Extracto
</t>
  </si>
  <si>
    <t>Cada vez que se requiera</t>
  </si>
  <si>
    <t xml:space="preserve">Realizar un informe Misional cada trimestre
</t>
  </si>
  <si>
    <t xml:space="preserve">Informe trimestral
</t>
  </si>
  <si>
    <t xml:space="preserve">3 informes </t>
  </si>
  <si>
    <t>OAC 2.1 Identificar las situaciones irregulares que afectan la transparencia en las entidades focos, a través de la Investigación Disciplinaria.</t>
  </si>
  <si>
    <t>Actualización del Procedimiento Cadena de Custodia</t>
  </si>
  <si>
    <t>La Subdirección de Instrucción Disciplinaria realizará la actualización del procedimiento cadena de custodia - versión 3, de conformidad con la Ley 1952 de 2019, modificada parcialmente por la Ley 2094 de 2021.</t>
  </si>
  <si>
    <t>documento actualizado</t>
  </si>
  <si>
    <t>1  documento</t>
  </si>
  <si>
    <t>guía única</t>
  </si>
  <si>
    <t>guía actualizada</t>
  </si>
  <si>
    <t>Índice de Cumplimiento de Principios</t>
  </si>
  <si>
    <t xml:space="preserve">Anual </t>
  </si>
  <si>
    <t>SID202001</t>
  </si>
  <si>
    <t xml:space="preserve">Decisiones que finalizan el proceso de fiscalización </t>
  </si>
  <si>
    <t>Procesos de las acciones disciplinarias calificadas oportunamente</t>
  </si>
  <si>
    <t>SID202003</t>
  </si>
  <si>
    <t>Decisiones que finalizan el proceso disciplinario</t>
  </si>
  <si>
    <t>SID202004</t>
  </si>
  <si>
    <t>SID202005</t>
  </si>
  <si>
    <t>Subdirección de Instrucción Disciplinaria</t>
  </si>
  <si>
    <t>PGN</t>
  </si>
  <si>
    <t>PROCESO: AUDITORÍA Y GESTIÓN DEL RIESGO</t>
  </si>
  <si>
    <t xml:space="preserve">PROCESO: GESTIÓN DE INSTRUCCIÓN DISCIPLINARIA </t>
  </si>
  <si>
    <t>PROCESO: GESTIÓN DE JUZGAMIENTO DISCIPLINARIO</t>
  </si>
  <si>
    <t>PROCESO: GESTIÓN JURÍDICA</t>
  </si>
  <si>
    <t>PROCESO: GESTIÓN ADMINISTRATIVA</t>
  </si>
  <si>
    <t>PROCESO: GESTIÓN FINANCIERA</t>
  </si>
  <si>
    <t>PROCESO GESTIÓN CONTRACTUAL</t>
  </si>
  <si>
    <t>PROCESO GESTIÓN DE TECNOLOGÍAS DE LA INFORMACIÓN</t>
  </si>
  <si>
    <t>PROCESO: GESTIÓN DE TALENTO HUMANO</t>
  </si>
  <si>
    <t>PROCESO: CONTROL DISCIPLINARIO INTERNO</t>
  </si>
  <si>
    <t>PROCESO: GESTIÓN ESTRATEGICA Y GESTIÓN SIG OAP</t>
  </si>
  <si>
    <t>PROCESO: GESTIÓN DE EVALUACIÓN Y CONTROL</t>
  </si>
  <si>
    <t xml:space="preserve">OCA 3.1Desarrollar eficazmente la actuación disciplinaria en la etapa de juzgamiento, con atención estricta de las ritualidades y términos procesales, privilegiando la función ejemplarizante. </t>
  </si>
  <si>
    <t xml:space="preserve">Generar el extracto de los fallos proferidos por las Subdirección de Asuntos Legales.
</t>
  </si>
  <si>
    <t xml:space="preserve">La Subdirección de Asuntos Legales efectuará un extracto de cada uno de los fallos proferidos dentro de los procesos administrativos disciplinarios en la vigencia 2023, tomando las medidas para preservar la identidad de los sujetos procesales y los colocará a disposición de la Experta Líder en Comunicaciones de la Agencia, para lo de su competencia. </t>
  </si>
  <si>
    <t>*Extracto cada vez que se profiera fallo. *  Informe Trimestral</t>
  </si>
  <si>
    <t>* Cada vez que se profiera. * 3 Informes</t>
  </si>
  <si>
    <t xml:space="preserve">Realizar informe Misional 
</t>
  </si>
  <si>
    <t xml:space="preserve">La Subdirección de Asuntos Legales realizará trimestralmente un informe de gestión para la ciudadanía, en el cual se consignarán los resultados obtenidos durante el periodo en comento y los logros alcanzados.  Se realizarán las gestiones tendientes a su publicación en la página web de la entidad a  través de la Experta Líder en Comunicaciones.  </t>
  </si>
  <si>
    <t xml:space="preserve">Informe Trimestral </t>
  </si>
  <si>
    <t xml:space="preserve">La Subdirección de Asuntos Legales realizará y mantendrá la digitalización de los expedientes disciplinarios que se le asignen para conocer en la etapa de juzgamiento. </t>
  </si>
  <si>
    <r>
      <t xml:space="preserve">Informe trimestral 
</t>
    </r>
    <r>
      <rPr>
        <sz val="11"/>
        <color rgb="FFFF0000"/>
        <rFont val="Arial"/>
        <family val="2"/>
      </rPr>
      <t xml:space="preserve">
</t>
    </r>
  </si>
  <si>
    <t>3 informes</t>
  </si>
  <si>
    <t xml:space="preserve">Actualizar todos los formatos de la Subdirección de Asuntos Legales en el SIG </t>
  </si>
  <si>
    <t>Formatos</t>
  </si>
  <si>
    <t>formatos (según modificaciones)</t>
  </si>
  <si>
    <t>OCA 3.2 Identificar las situaciones irregulares que afectan la transparencia en las entidades focos, a través de la actuación Disciplinaria.</t>
  </si>
  <si>
    <t>UN (1) Documento</t>
  </si>
  <si>
    <t>La Subdirección de Asuntos Legales realizará de forma trimestral un informe georreferenciado en el que se identifique en los fallos sancionatorios los patrones de conducta de estructuras criminales y modus operandi complejos, para su entrega a las entidades pertinentes, con el fin de orientar el desarrollo de futuras investigaciones en el marco de la lucha contra la corrupción.</t>
  </si>
  <si>
    <t xml:space="preserve">Informe  Trimestral
</t>
  </si>
  <si>
    <t>OCA 3.3 Fortalecer las buenas prácticas en la etapa de Juzgamiento, así como compilación y clasificación de las decisiones, con fines de difusión y armonización de las posiciones institucionales.</t>
  </si>
  <si>
    <t xml:space="preserve">Fichas de relatoría - SEMESTRAL </t>
  </si>
  <si>
    <t xml:space="preserve">Índice de probidad en el cumplimiento de los términos procesales y principios del proceso disciplinario    </t>
  </si>
  <si>
    <t>Trimestral</t>
  </si>
  <si>
    <t>SDL202201</t>
  </si>
  <si>
    <t>SDL202202</t>
  </si>
  <si>
    <t>Cumplimiento de términos procesales dentro de la etapa de Juzgamiento.</t>
  </si>
  <si>
    <t>SDL202203</t>
  </si>
  <si>
    <t>Informes de estructuras criminales y modus operandi complejos, elaborados, entregados y/o publicados</t>
  </si>
  <si>
    <t>SDL202205</t>
  </si>
  <si>
    <t>fichas construidas de los fallos disciplinarios proferidos en primera y segunda instancia.</t>
  </si>
  <si>
    <t>SDL202206</t>
  </si>
  <si>
    <t>OCA 3.2 Identificar las situaciones irregulares que afectan la transparencia en las entidades focos, a través de la Investigación Disciplinaria.</t>
  </si>
  <si>
    <t>OCA 3.3 Fortalecimiento de las buenas prácticas sustanciales y procesales en la etapa de Juzgamiento, así como compilación y clasificación de las decisiones, con fines de difusión y armonización de las posiciones institucionales : Relatoría.</t>
  </si>
  <si>
    <t xml:space="preserve">OCA3. Desarrollo de actuaciones disciplinarias efectivas en la etapa de Juzgamiento, teniendo como objetivo el cumplimiento del debido proceso y los principios de la Función Pública, dentro del contexto de la lucha contra la corrupción. </t>
  </si>
  <si>
    <t xml:space="preserve">Estratégico </t>
  </si>
  <si>
    <t>Operativo</t>
  </si>
  <si>
    <t>Subdirección de Asuntos Legales</t>
  </si>
  <si>
    <t>Responder oportunamente a los derechos de petición</t>
  </si>
  <si>
    <t>Conforme con lo determinado en la Ley 1755 de 2015, se dará respuesta a los Derechos de petición de interés general y particular, dentro de los términos  oportunos</t>
  </si>
  <si>
    <t xml:space="preserve">cuadro de control PQRS - TRIMESTRAL                         </t>
  </si>
  <si>
    <t>CUATRO (4)</t>
  </si>
  <si>
    <t>Emitir oportunamente Conceptos jurídicos</t>
  </si>
  <si>
    <t>Conforme con lo determinado en la Ley 1755 de 2015, se dará respuesta a los Derechos de petición de consulta, dentro de los términos oportunos</t>
  </si>
  <si>
    <t xml:space="preserve">cuadro de control CONCEPTOS - TRIMESTRAL                               </t>
  </si>
  <si>
    <t>Tramitar oportunamente las acciones de tutela</t>
  </si>
  <si>
    <t xml:space="preserve">De acuerdo con lo establecido en el Decreto 2591 de 1991, se adelantarán las acciones requeridas dentro del trámite de las acciones de tutela </t>
  </si>
  <si>
    <t xml:space="preserve">cuadro de control TUTELAS - TRIMESTRAL                               </t>
  </si>
  <si>
    <t>Representar judicialmente a la entidad dentro de los términos establecidos</t>
  </si>
  <si>
    <t xml:space="preserve">cuadro de control de procesos Agencia ITRC - TRIMESTRAL   </t>
  </si>
  <si>
    <t>Participar en las sesiones (2) programadas en el Subcomité Sectorial para la Defensa Judicial del Sector Hacienda</t>
  </si>
  <si>
    <t xml:space="preserve">De acuerdo con la Resolución 1107 del 20 de abril de 2016 de creación del Subcomité, las entidades participaran en las dos sesiones programadas en la vigencia, en donde se tratan temas defensa judicial transversales a las entidades que hacen parte del Sector Hacienda.
</t>
  </si>
  <si>
    <t xml:space="preserve">Acta del  Subcomité - SEMESTRAL   </t>
  </si>
  <si>
    <t>DOS (2)</t>
  </si>
  <si>
    <t xml:space="preserve">Identificar de estructuras criminales y modus operandi complejos.
</t>
  </si>
  <si>
    <t>Elaborar los Notijurídicos de la Agencia ITRC</t>
  </si>
  <si>
    <t>Con el propósito de mantener actualizados a los funcionarios y usuarios de los medios digitales de la Agencia ITRC, se estudiarán las normas del sector con el fin de elaborar el boletín del notijurídico</t>
  </si>
  <si>
    <t xml:space="preserve">cuadro control ficha de  notijuridicos publicados - TRIMESTRAL   </t>
  </si>
  <si>
    <t>Actualizar el Normograma de la Agencia ITRC</t>
  </si>
  <si>
    <t>Para cumplir con los lineamientos del Decreto 1083 de 2015, se solicitarás a las diferentes dependencias de la Agencia, la remisión de la nueva normatividad expedida aplicable al desarrollo de sus funciones, con el propósito de consolidar y remitir al área de comunicaciones para que proceda a la publicación del normograma de la Agencia</t>
  </si>
  <si>
    <t xml:space="preserve">cuadro control ficha de  normograma publicados - TRIMESTRAL   </t>
  </si>
  <si>
    <t>Construir el reporte de índice de condenas, a partir de los estudios y/o análisis que realiza la entidad de los procesos que cursan o que hayan cursado en su contra, con el fin de proponer las mejoras o correctivos que se requieran.</t>
  </si>
  <si>
    <t>Realizar el análisis de casos perdidos y ganados (durante la vigencia o anteriores) - Elaborar informe cualitativo y analítico a partir del cual se formulen conclusiones concretas con las respectivas propuestas de solución, mejora y/o prevención, según corresponda.</t>
  </si>
  <si>
    <t xml:space="preserve">Reporte de índice de condenas - ANUAL   </t>
  </si>
  <si>
    <t>UNO (1)</t>
  </si>
  <si>
    <t>Mantener actualizado el sistema Ekogui</t>
  </si>
  <si>
    <t>Mantener actualizado el sistema Ekogui de acuerdo a las actuaciones judiciales adelantadas por la Agencia ITRC</t>
  </si>
  <si>
    <t xml:space="preserve">Cuadro actualización ekogui - TRIMESTRAL   </t>
  </si>
  <si>
    <t>Participar en las sesiones programadas por la ANDJE dentro de la iniciativa "Comunidad jurídica del conocimiento” garantizando la asistencia delos apoderados judiciales d la Entidad a un mínimo 6 programas al año, ya sea en forma presencial o virtual.</t>
  </si>
  <si>
    <t>Se busca que los apoderados jurídicos reciban las capacitaciones que ofrece la ANDJE toda vez que con ello se fortaleza la defensa judicial y extrajudiciales de las entidades que integran el Sector Hacienda</t>
  </si>
  <si>
    <t xml:space="preserve">Certificados - SEMESTRAL   </t>
  </si>
  <si>
    <t>OFS 1.1 Cumplimiento oportuno de las respuestas a los conceptos, derechos de petición, acciones de tutela y actuaciones en los procesos judiciales</t>
  </si>
  <si>
    <t xml:space="preserve">OFS 1.2 Fortalecimiento de las buenas prácticas jurídicas: Notijurídico y Normograma </t>
  </si>
  <si>
    <t>OFS 1.3 Cumplimiento de los lineamientos  de la política de prevención del daño antijurídico de la Agencia ITRC, aprobada por la ANDJE</t>
  </si>
  <si>
    <t>OFS1. Blindar la Entidad ejerciendo la debida defensa técnica y representación Judicial y Extrajudicial</t>
  </si>
  <si>
    <t>Construir fichas de los fallos proferidos en primera y segunda instancia durante la vigencia 2023 con el fin de actualizar la relatoría de la entidad.</t>
  </si>
  <si>
    <t xml:space="preserve">Nivel de cumplimiento en la virtualización de los expedientes asignados a la Subdirección de Asuntos Legales </t>
  </si>
  <si>
    <t xml:space="preserve">Con el fin de mantener actualizada la relatoría se construirán las fichas de los fallos disciplinarios proferidos en primera y segunda instancia durante la vigencia 2023.   </t>
  </si>
  <si>
    <t>Índice de blindaje de la entidad</t>
  </si>
  <si>
    <t>SDL202207</t>
  </si>
  <si>
    <t>Derechos de petición con respuesta oportuna</t>
  </si>
  <si>
    <t>SDL202208</t>
  </si>
  <si>
    <t>Conceptos jurídicos emitidos oportunamente</t>
  </si>
  <si>
    <t>SDL202209</t>
  </si>
  <si>
    <t>Tramite oportuno a las acciones de tutela</t>
  </si>
  <si>
    <t>SDL202210</t>
  </si>
  <si>
    <t>Procesos judiciales atendidos oportunamente</t>
  </si>
  <si>
    <t>SDL202211</t>
  </si>
  <si>
    <t>Notijurídicos efectuados</t>
  </si>
  <si>
    <t>SDL202213</t>
  </si>
  <si>
    <t>Normograma actualizado</t>
  </si>
  <si>
    <t>SDL202214</t>
  </si>
  <si>
    <t>Sistema Ekogui actualizado</t>
  </si>
  <si>
    <t>SDL202215</t>
  </si>
  <si>
    <t>OFS 1.2 Fortalecimiento de las buenas practicas jurídicas: Notijurídico, Normograma.</t>
  </si>
  <si>
    <t xml:space="preserve">Generar el extracto de las providencias de interés disciplinarias emitidas por la Subdirección de Instrucción Disciplinaria
</t>
  </si>
  <si>
    <t>Actualizar la guía especializada para la investigación del incremento patrimonial no justificado</t>
  </si>
  <si>
    <t>SID202206</t>
  </si>
  <si>
    <t xml:space="preserve">Variación del número de demandas de la causa con Política de Prevención del Daño Antijurídico del año en curso con respecto al año anterior. </t>
  </si>
  <si>
    <t>SDL202216</t>
  </si>
  <si>
    <t>Presentar el informe mensual de gestión contractual a la CGR a través del SIRECI</t>
  </si>
  <si>
    <t>Cargar y transmitir el informe a través del aplicativo, dentro de los 10 primeros días hábiles del mes siguiente al que se causa.  En el mes de enero 23 se reporta diciembre 2022 y en diciembre 23 se reporta noviembre.</t>
  </si>
  <si>
    <t>Certificado de transmisión del informe mensual</t>
  </si>
  <si>
    <t>Experto Líder de Contratación</t>
  </si>
  <si>
    <t>Dar asesoría sobre mecanismos de selección y elaboración de documentos precontractuales, contractuales y poscontractuales con oportunidad según demanda</t>
  </si>
  <si>
    <t>Dar respuesta a las solicitudes formuladas por correo electrónico o cualquier otro mecanismo en un término máximo de cinco (5) días hábiles)</t>
  </si>
  <si>
    <t>Relación de asesorías mensuales organizado de forma trimestral</t>
  </si>
  <si>
    <t>Adelantar los procesos de selección para adquirir los bienes y servicios requeridos en SECOP y TVEC</t>
  </si>
  <si>
    <t>Adelantar con oportunidad los procesos de selección en cualquiera de sus modalidades de manera oportuna en los mecanismos  que ha previsto Colombia Compra Eficiente para ello</t>
  </si>
  <si>
    <t>Informe de procesos de selección iniciados en cada mes consolidado trimestralmente</t>
  </si>
  <si>
    <t>Apoyar a la OAP y las demás áreas involucradas con recomendaciones y sugerencias en la construcción del PAA y sus modificaciones</t>
  </si>
  <si>
    <t>Apoyar a la OAP en la revisión del proyecto de PAA y sus modificaciones en la vigencia, a fin de verificar que la modalidad de contratación esté acorde con la normatividad vigente y la necesidad expresada por el área, así como a las áreas que tienen relación con él cuando a ello hubiere lugar.</t>
  </si>
  <si>
    <t>Relación de apoyos a la OAP por trimestre</t>
  </si>
  <si>
    <t>Sensibilización sobre responsabilidades de los supervisores</t>
  </si>
  <si>
    <t>Jornada de sensibilización a las personas designadas como supervisores sobre sus responsabilidades y mejores prácticas para realizar su labor.</t>
  </si>
  <si>
    <t>Registro de asistentes a la jornada</t>
  </si>
  <si>
    <t>Realizar socialización sobre documentos del proceso de gestión contractual y sus modificaciones</t>
  </si>
  <si>
    <t>Socializar los documentos publicados en SIG y sus actualizaciones</t>
  </si>
  <si>
    <t>Registro de destinatarios de la socialización</t>
  </si>
  <si>
    <t>Revisar y actualizar los documentos del proceso de gestión Contractual en SIG</t>
  </si>
  <si>
    <t>Documentos actualizados</t>
  </si>
  <si>
    <t xml:space="preserve">Mesa de trabajo con OATI para analizar el Formato de Estudios Previos </t>
  </si>
  <si>
    <t>Registro de mesa de trabajo</t>
  </si>
  <si>
    <t>Verificar que los contratos terminados cuenten con acta de liquidación</t>
  </si>
  <si>
    <t xml:space="preserve">Revisar los contratos terminados en las últimas vigencias fiscales, determinar cuáles requieren liquidación, y si están en término, solicitar su proyección y/o remisión a fin de completar los expedientes contractuales. </t>
  </si>
  <si>
    <t>Registros de avances trimestrales</t>
  </si>
  <si>
    <t xml:space="preserve">OFS2. Proveer los recursos para el desarrollo misional, acorde con la planeación. priorización y disponibilidad
</t>
  </si>
  <si>
    <t>OFS 2.2 Ejecución del PAA aprobado para la entidad a través de la contratación</t>
  </si>
  <si>
    <t>Solicitudes de adquisición de bienes y servicios tramitadas</t>
  </si>
  <si>
    <t>Solicitudes de asesoría para adquisición de bienes y servicios y situaciones generadas durante la ejecución del contrato tramitadas oportunamente</t>
  </si>
  <si>
    <t>Secretaría General - Proceso Gestión Contractual</t>
  </si>
  <si>
    <t>Realizar el análisis de los controles de seguridad de la información establecidos en la Agencia ITRC</t>
  </si>
  <si>
    <t>Informe de análisis de los controles de seguridad de la información establecidos en la Agencia ITRC</t>
  </si>
  <si>
    <t xml:space="preserve">Realizar la actualización de los componentes tecnológicos priorizados para la vigencia </t>
  </si>
  <si>
    <t xml:space="preserve">OFS-3.1 Fortalecer las capacidades tecnológicas de la gestión de la Agencia </t>
  </si>
  <si>
    <t xml:space="preserve">OFS-3 Proveer soluciones digitales integrales de calidad </t>
  </si>
  <si>
    <t>PLAN ESTRATÉGICO DE TECNOLOGÍAS 
DE INFORMACIÓN - PETI</t>
  </si>
  <si>
    <t>Dependencia/Proceso</t>
  </si>
  <si>
    <t>Política de Gestión y Desempeño Institucional</t>
  </si>
  <si>
    <t>Gestión de Tecnologías de la Información</t>
  </si>
  <si>
    <t>Gobierno Digital</t>
  </si>
  <si>
    <t>Jefe Oficina Asesora de Tecnologías de la Información</t>
  </si>
  <si>
    <t>Recursos Nación</t>
  </si>
  <si>
    <t>Página 19 de 21</t>
  </si>
  <si>
    <t>Código</t>
  </si>
  <si>
    <t>PE01- GES-PR03-FT01</t>
  </si>
  <si>
    <t>Versión</t>
  </si>
  <si>
    <t>Fecha de emisión</t>
  </si>
  <si>
    <t>Elaborar documentos de mejora dentro del Modelo de Seguridad y Privacidad de la Información -  MSPI</t>
  </si>
  <si>
    <t>Seguridad Digital</t>
  </si>
  <si>
    <t>Realizar la socialización para la apropiación de las Políticas de Seguridad de la Información en la Agencia ITRC</t>
  </si>
  <si>
    <t>Realizar campañas  que sustenten y concienticen las políticas de seguridad de la información a los funcionarios y contratistas que laboran en la Agencia ITRC</t>
  </si>
  <si>
    <t xml:space="preserve">Realizar la actualizaciòn al inventario de activos de informaciòn y reevaluando su criticidad conforme a los parametros exigibles en las metodologias vigente.  </t>
  </si>
  <si>
    <t xml:space="preserve">Realizar analisis y reevaluaciòn a los riesgos de seguridad de la informaciòn aplicando la metodologia vigente.  </t>
  </si>
  <si>
    <t>Ejecutar con las áreas monitoreo a los riesgos de seguridad digital</t>
  </si>
  <si>
    <t>Realizar el Monitoreo de manera conjunta a los riesgos de seguridad digital conforme a la Fase 4 de la mGRSD</t>
  </si>
  <si>
    <t>Gestión Documental</t>
  </si>
  <si>
    <r>
      <t xml:space="preserve">
</t>
    </r>
    <r>
      <rPr>
        <i/>
        <sz val="10.8"/>
        <rFont val="Arial"/>
        <family val="2"/>
      </rPr>
      <t>Jefe Oficina Asesora de Tecnologías de la Información</t>
    </r>
  </si>
  <si>
    <t>Ejecutar el mantenimiento de los componentes de seguridad física del Data Center de acuerdo a la priorización de la OATI</t>
  </si>
  <si>
    <t>Los mantenimientos se priorizarán para los componentes de Data Center para garantizar la seguridad física de este sitio. Se excluye los servidores y demás equipos de TI instalados en los Racks por cuanto estos se resuelven por demanda de acuerdo a los certificados de soporte que se adquieren anualmente con los Fabricantes.</t>
  </si>
  <si>
    <t>Ejecutar el mantenimiento de los equipos Activos Tecnológicos de la ITRC de acuerdo a la priorización de la OATI</t>
  </si>
  <si>
    <t xml:space="preserve">Los mantenimientos se priorizarán para los equipos de propiedad de la Agencia que se encuentran activos y terminó su garantía. Se excluyen los equipos en arrendamiento por cuanto los mismos son cubiertos por demanda de acuerdo a los ANS definidos con el proveedor. </t>
  </si>
  <si>
    <t xml:space="preserve">Ejecutar el mantenimiento a las soluciones tecnológicas implementadas en la Agencia de acuerdo a la priorización de la OATI </t>
  </si>
  <si>
    <t>Los mantenimientos se priorizarán de acuerdo a las Aplicaciones, Sistemas de Información y herramientas de software específico de propiedad de la Agencia de acuerdo a los ANS definidos con cada proveedor de producto tomando como referencia las condiciones comerciales que aplican para cada producto.</t>
  </si>
  <si>
    <t>OFICINA ASESORA DE TECNOLOGIAS DE LA INFORMACIÓN</t>
  </si>
  <si>
    <t>Se elaborará el plan de comunicaciones 2023 de la entidad con el fin de establecer las necesidades y accione estratégicas de comunicación de la entidad.</t>
  </si>
  <si>
    <t xml:space="preserve">Experta Comunicaciones </t>
  </si>
  <si>
    <t xml:space="preserve">Ejecución del plan de comunicaciones 2023 de la entidad.  </t>
  </si>
  <si>
    <t xml:space="preserve">Informe Plan de Comunicaciones </t>
  </si>
  <si>
    <t>COM202004</t>
  </si>
  <si>
    <t>Cumplimiento de las acciones establecidas en el Plan de Comunicaciones de la Agencia ITRC</t>
  </si>
  <si>
    <t>ORO1. Posicionar y visibilizar la Agencia como referente Nacional e Internacional en la Lucha Contra la Corrupción en la Administración Fiscal</t>
  </si>
  <si>
    <t xml:space="preserve">Comunicaciones /Área Asesora Misional  </t>
  </si>
  <si>
    <t>Índice de posicionamiento institucional</t>
  </si>
  <si>
    <t>COM202005</t>
  </si>
  <si>
    <t>Mesas de trabajo o correos electrónicos o memoria del Evento</t>
  </si>
  <si>
    <t xml:space="preserve">Experta Misional y Experta Comunicaciones </t>
  </si>
  <si>
    <t>Eventos o mesas de trabajo o correos electrónicos o convenio firmado u similares</t>
  </si>
  <si>
    <t>Experta Misional</t>
  </si>
  <si>
    <t>ORO 1.5 Participación en  programas o iniciativas interinstitucionales contra la corrupción.</t>
  </si>
  <si>
    <t>Participar, en acciones que generen las entidades publicas o privadas, para ejecutar programas de lucha contra la corrupción.</t>
  </si>
  <si>
    <t>Eventos o mesas de trabajo</t>
  </si>
  <si>
    <t>Eventos o mesas de trabajo o correos electrónicos o documentos o reuniones</t>
  </si>
  <si>
    <t>ORO 1.7 Articulación de las acciones de las áreas misionales de la Agencia ITRC</t>
  </si>
  <si>
    <t>Establecer acciones para la articulación de las áreas misionales de la Agencia ITRC</t>
  </si>
  <si>
    <t>Eventos o mesas de trabajo o documentos o reuniones</t>
  </si>
  <si>
    <t>COM202002</t>
  </si>
  <si>
    <t>EMI202005</t>
  </si>
  <si>
    <t>EMI202001</t>
  </si>
  <si>
    <t>EMI202002</t>
  </si>
  <si>
    <t>Programas y/o Iniciativas contra la corrupción en las que participa la Agencia ITRC</t>
  </si>
  <si>
    <t>EMI202003</t>
  </si>
  <si>
    <t>Mesas de trabajo conjuntas entre las áreas misionales de la ITRC</t>
  </si>
  <si>
    <t>EMI202004</t>
  </si>
  <si>
    <t>PROCESO: GESTIÓN ESTRATEGICA COMUNICACIONES Y EXPERTA MISIONAL</t>
  </si>
  <si>
    <t>ORO 1.2  Gestión para la generación y coordinación de espacios de participación de la Agencia ITRC en entidades públicas y privadas, o eventos relacionados con temas de interés de la entidad, para dar a conocer la labor misional de la entidad y su compromiso en la lucha contra el fraude y la corrupción de las entidades vigiladas.</t>
  </si>
  <si>
    <t>Promover, coordinar y/o generar espacios de participación de la Agencia ITRC con entidades nacionales o internacionales en temas relacionados con la labor misional de la entidad.</t>
  </si>
  <si>
    <t>ORO 1.4 Gestión para la realización y ejecución  de convenios interinstitucionales y/o alianzas estratégicas.</t>
  </si>
  <si>
    <t>Promover, la realización y ejecución de convenios y/o alianzas estratégicas.</t>
  </si>
  <si>
    <t>Se promoverá la realización de convenios y/o alianzas estratégicas, de interés para la Agencia, ya sea con la academia o con entidades nacionales, públicas o privadas o con organismos internacionales y se gestionará su ejecución.</t>
  </si>
  <si>
    <t>Se coordinará o ejecutará las acciones necesarias para participar en programas y/o iniciativas de lucha contra la corrupción que se generen en el relacionamiento interinstitucional.</t>
  </si>
  <si>
    <t>ORO 1.6  Gestión para la generación de acciones dentro del Observatorio de Fraude y Corrupción.</t>
  </si>
  <si>
    <t>Se gestionará acciones para el desarrollo del observatorio de Fraude y Corrupción en el año 2023.</t>
  </si>
  <si>
    <t>Se establecerá acciones para la articulación de las áreas misionales de la Agencia ITRC.</t>
  </si>
  <si>
    <t>Gestión para la generación de espacios de participación  de la Agencia ITRC en entidades públicas y/o privadas del orden nacional o internacional.</t>
  </si>
  <si>
    <t>semestral</t>
  </si>
  <si>
    <t>Convenios y/o alianzas estratégicas interinstitucionales gestionados.</t>
  </si>
  <si>
    <t>Acciones gestionadas dentro del observatorio de Fraude y Corrupción.</t>
  </si>
  <si>
    <t>Informe al Ministro.</t>
  </si>
  <si>
    <t>1 informe radicado a la Dirección General de la Agencia ITRC</t>
  </si>
  <si>
    <t>Porcentaje de recomendaciones efectuadas por la Agencia ITRC que son acogidas por la DIAN en sus Planes de Prevención del Fraude y la Corrupción en la vigencia.</t>
  </si>
  <si>
    <t>Porcentaje de recomendaciones efectuadas por la Agencia ITRC que son acogidas por la UGPP en sus Planes de Prevención del Fraude y la Corrupción en la vigencia.</t>
  </si>
  <si>
    <t>Porcentaje de recomendaciones efectuadas por la Agencia ITRC que son acogidas por Coljuegos en sus Planes de Prevención del Fraude y la Corrupción en la vigencia.</t>
  </si>
  <si>
    <t>SAGR202007</t>
  </si>
  <si>
    <t>Fortalecer mecanismos de divulgación  de la misionalidad y de los  canales para presentar una queja ante la entidad</t>
  </si>
  <si>
    <t>La Subdirección de Instrucción Disciplinaria divulgará su misionalidad y canales para presentar queja en lugares estratégicos de cada una de las entidades vigiladas.</t>
  </si>
  <si>
    <t xml:space="preserve">La Subdirección de Instrucción Disciplinaria realizará un informe de la gestión cada trimestre a la ciudadanía en donde se registrará los resultados obtenidos durante el periodo en comento y los logros alcanzados.  La SID realizará las gestiones para que sea publicado en la página web de la entidad a   través del área de comunicaciones. </t>
  </si>
  <si>
    <t>Actualizar la guía de pruebas mínimas a practicar dentro de los procesos disciplinarios de la Subdirección de Instrucción Disciplinaria – SID-</t>
  </si>
  <si>
    <t>Actualizar la guía de pruebas mínimas a practicar dentro de los procesos disciplinarios de la Subdirección de Instrucción Disciplinaria – SID-, versión 1.</t>
  </si>
  <si>
    <t>1 documento</t>
  </si>
  <si>
    <t>La Subdirección de Instrucción Disciplinaria y la Subdirección de Asuntos Legales realizaran la actualización del documento titulado "Guía especializada para la investigación del incremento patrimonial no justificado" versión Nro. 1, de conformidad con la Ley 1952 de 2019, modificada parcialmente por la Ley 2094 de 2021.</t>
  </si>
  <si>
    <t>La Subdirección de Instrucción Disciplinaria y La Subdirección de Asuntos Legales realizaran la actualización del documento titulado "Guía especializada para la investigación del incremento patrimonial no justificado" versión Nro. 1, de conformidad con la Ley 1952 de 2019, modificada parcialmente por la Ley 2094 de 2021.</t>
  </si>
  <si>
    <t>Subdirector de Asuntos Legales</t>
  </si>
  <si>
    <t>De conformidad con los términos judiciales establecidos en la ley 1437 de 2011, Código de Procedimiento Administrativo y de lo Contencioso Administrativo, se llevarán a cabo las actuaciones judiciales correspondientes conforme con la clase de medio de control y su etapa procesal</t>
  </si>
  <si>
    <t>Revisar, analizar y proponer las actualizaciones a que haya lugar en los documentos del proceso en SIG, mínimo 3 procedimientos</t>
  </si>
  <si>
    <t>GC202001</t>
  </si>
  <si>
    <t>GC202002</t>
  </si>
  <si>
    <t>OAC 1. Aumentar el nivel de Bienestar, Desarrollo, compromiso y productividad de los servidores públicos</t>
  </si>
  <si>
    <t>OAC 1.1 Fortalecer el talento humano de la Agencia ITRC</t>
  </si>
  <si>
    <t>Participar en las mesas sectoriales de la dimensión de Talento Humano.</t>
  </si>
  <si>
    <t>Participar en las reuniones programadas por el líder sectorial de la política de Talento Humano e Integridad del MHCP y entregar la información requerida para el fortalecimiento y documentación  de estas políticas.</t>
  </si>
  <si>
    <t>Participación en reuniones</t>
  </si>
  <si>
    <t>Experto Líder de Talento Humano</t>
  </si>
  <si>
    <t>Participar en las capacitaciones sectoriales de la política de Talento Humano</t>
  </si>
  <si>
    <t>Apoyar y participar en los eventos de capacitación que se generen para el Sector Hacienda, con el fin de unificar esfuerzos en el desarrollo del PIC y compartir conocimientos.</t>
  </si>
  <si>
    <t>Analizar los resultados de la política de Talento Humano en la medición del  Furag  de la vigencia  2022</t>
  </si>
  <si>
    <t>De acuerdo con los resultados obtenidos en la medición del FURAG de la gestión 2022, que realiza el DAFP en la vigencia 2022. Cada entidad del Sector Hacienda, analizará sus resultados y ajustará cuando lo considere pertinente, los planes con el propósito de generar acciones que permitan cerrar brecha, en relación con la política de Talento Humano y de integridad.</t>
  </si>
  <si>
    <t xml:space="preserve"> Documento que soporte el análisis de los resultados del Furag o planes ajustados.</t>
  </si>
  <si>
    <t>Analizar los resultados de la política de Gestión del Conocimiento y la Innovación en la medición del  Furag  de la vigencia  2022</t>
  </si>
  <si>
    <t xml:space="preserve">De acuerdo con los resultados obtenidos en la medición del FURAG de la gestión 2023, que realiza el DAFP en la vigencia 2022. Cada entidad del Sector Hacienda, analizará sus resultados y ajustará cuando lo considere pertinente, los planes con el propósito de generar acciones que permitan cerrar brecha, en relación con la política de Gestión del Conocimiento y la Innovación.
</t>
  </si>
  <si>
    <t>Documento que soporte el análisis de los resultados del Furag o planes ajustados.</t>
  </si>
  <si>
    <t>Participar en  las mesas de trabajo sectoriales de la política de Gestión del Conocimiento e innovación</t>
  </si>
  <si>
    <t>Participar en  dos mesas de trabajo sectoriales de la política de Gestión del conocimiento e innovación. 1 cada semestre.</t>
  </si>
  <si>
    <t>Listados de asistencia de dos (2) reuniones en la vigencia 2023 o reporte del MHCP sobre la</t>
  </si>
  <si>
    <t>Actualizar banco de expertos 2022</t>
  </si>
  <si>
    <t xml:space="preserve">Revisar la información del documento Banco de Expertos 2022 y enviar al MHCP lo que se considere debe ser actualizado </t>
  </si>
  <si>
    <t>Documento Banco de Expertos 2023</t>
  </si>
  <si>
    <t>Participar
en la Cuarta semana de gestión del
conocimiento y la Innovación</t>
  </si>
  <si>
    <t>Asistir a las conferencias programadas en el marco de semana de gestión del conocimiento y la innovación.</t>
  </si>
  <si>
    <t>Entregable: Listado de asistencia del conversatorio o reporte del MHCP indicando la asistencia por parte
de la entidad correspondiente.</t>
  </si>
  <si>
    <t>Índice de Desarrollo Humano</t>
  </si>
  <si>
    <t>GTH202008</t>
  </si>
  <si>
    <t>Cumplimiento del Plan Institucional Plan de Bienestar e Incentivos</t>
  </si>
  <si>
    <t>GTH202002</t>
  </si>
  <si>
    <t>Cumplimiento del Plan Institucional de capacitación PIC</t>
  </si>
  <si>
    <t>GTH202001</t>
  </si>
  <si>
    <t>Cumplimiento del Plan del Sistema de Gestión de Seguridad y Salud en el Trabajo</t>
  </si>
  <si>
    <t>GTH202005</t>
  </si>
  <si>
    <t>Cumplimiento del Plan Anual de Previsión</t>
  </si>
  <si>
    <t>GTH202004</t>
  </si>
  <si>
    <t>Cumplimiento del Plan Anual de Anual de Vacantes</t>
  </si>
  <si>
    <t>GTH202003</t>
  </si>
  <si>
    <t>Cumplimiento Plan estratégico de Talento Humano</t>
  </si>
  <si>
    <t>GTH202007</t>
  </si>
  <si>
    <t>Secretaría General - Proceso Gestión Talento Humano</t>
  </si>
  <si>
    <t>PLAN ESTRATEGICO DE TALENTO HUMANO</t>
  </si>
  <si>
    <t>Entregables</t>
  </si>
  <si>
    <t>Dimensión Operativa MIPG</t>
  </si>
  <si>
    <t xml:space="preserve">Política de Gestión y Desempeño Institucional MIPG </t>
  </si>
  <si>
    <t xml:space="preserve">Responsable de tarea </t>
  </si>
  <si>
    <t>Secretaria General / Proceso de Gestión de Talento Humano</t>
  </si>
  <si>
    <t xml:space="preserve">Caracterizar el  Talento Humano de la entidad </t>
  </si>
  <si>
    <t>Enviar a los servidores de la Agencia la encuesta de caracterización del Talento Humano con los aspectos de:  Prepensionados, cabeza de familia, discapacidad, fuero sindical, pertenencia étnica, LGTBIQ+ vida laboral y familiar.</t>
  </si>
  <si>
    <t>Informe de caracterización</t>
  </si>
  <si>
    <t>1. Talento Humano</t>
  </si>
  <si>
    <t>3. Talento Humano</t>
  </si>
  <si>
    <t>Experta Líder Gestión del Talento Humano</t>
  </si>
  <si>
    <t>Recursos Nación y/o Autogestión</t>
  </si>
  <si>
    <t>Realizar informe de la evaluación de desempeño de los servidores de carrera administrativa y los servidores de libre nombramiento y remoción diferentes a los gerentes públicos</t>
  </si>
  <si>
    <t xml:space="preserve">Con los resultados obtenidos en la evaluación de desempeño y los acuerdos de gestión realizar el informe e informarle a la Secretaria General y la Directora los resultados </t>
  </si>
  <si>
    <t>Informe de evaluación de desempeño 2021</t>
  </si>
  <si>
    <t xml:space="preserve">Diagnóstico para la creación de la planta temporal </t>
  </si>
  <si>
    <t xml:space="preserve">Informes </t>
  </si>
  <si>
    <t>Proponer sistema propio de Evaluación de desempeño</t>
  </si>
  <si>
    <t xml:space="preserve">Proponer un sistema propio de evaluación de desempeño que permita hacer seguimiento a la gestión de los servidores provisionales y temporales </t>
  </si>
  <si>
    <t>Informe</t>
  </si>
  <si>
    <t xml:space="preserve">Efectuar el diagnóstico  de las necesidades de capacitación y bienestar </t>
  </si>
  <si>
    <t>Con el fin de elaborar los planes de bienestar e incentivos y el plan de capacitación, se requiere realizar el diagnostico para realizar su construcción</t>
  </si>
  <si>
    <t>Diagnostico necesidades de bienestar 2023
Diagnostico necesidades de capacitación 2023</t>
  </si>
  <si>
    <t>Plan Anual de 
Vacantes</t>
  </si>
  <si>
    <t>Dimensión Operativa Mipg</t>
  </si>
  <si>
    <t xml:space="preserve">Política de Gestión y Desempeño Institucional Mipg </t>
  </si>
  <si>
    <t>Secretaría General / 
Gestión de Talento Humano</t>
  </si>
  <si>
    <t xml:space="preserve">Verificar las vacantes definitivas o temporales que puedan ser provistas por encargo o nombramiento provisional </t>
  </si>
  <si>
    <t xml:space="preserve">Acto administrativo </t>
  </si>
  <si>
    <t>Por demanda</t>
  </si>
  <si>
    <t>Plan de Previsión de Recursos Humanos</t>
  </si>
  <si>
    <t>Identificar los empleos que requiere la entidad para cumplir con sus metas</t>
  </si>
  <si>
    <t xml:space="preserve">Solicitar a los lideres de las dependencias actualicen la información de las necesidades de personal de las área a cargo </t>
  </si>
  <si>
    <t xml:space="preserve">Formato consolidado </t>
  </si>
  <si>
    <t>Realizar matriz para identificar en cuales cargos se puede vincular población con discapacidad, indicando el tipo de discapacidad</t>
  </si>
  <si>
    <t xml:space="preserve">De acuerdo con los perfiles de los empleos, identificar los cargos que pueden ser provistos por personas con discapacidad </t>
  </si>
  <si>
    <t xml:space="preserve">Matriz </t>
  </si>
  <si>
    <t>Plan de Bienestar e Incentivos Institucionales</t>
  </si>
  <si>
    <t>Nombre de la tarea o categoría</t>
  </si>
  <si>
    <t xml:space="preserve">Ejecutar las actvidades de bienestar establecidas en el Plan de bienestar e incentivos </t>
  </si>
  <si>
    <t xml:space="preserve">Realizar  actividades por cada uno de los ejes del plan:
* Equlibrio psicosocial
* Bienestar y salud mental
* Convivencia Social 
* Alianzas estrategicas </t>
  </si>
  <si>
    <t xml:space="preserve">Listado de participantes </t>
  </si>
  <si>
    <t xml:space="preserve">Promover la inclusión </t>
  </si>
  <si>
    <t>Fortalecer al interior de la entidad las competencias de los servidores en temas de inclusión</t>
  </si>
  <si>
    <t>Plan del Sistema de Gestión de Seguridad y Salud en el Trabajo</t>
  </si>
  <si>
    <t xml:space="preserve">Cantidad </t>
  </si>
  <si>
    <t xml:space="preserve">Política de Gestión  y Desempeño Institucional Mipg </t>
  </si>
  <si>
    <t xml:space="preserve">Mantener el cumplimiento de los estándares mínimos del Sistema de Gestión de Seguridad y Salud en el Trabajo SG – SST  en un porcentaje igual o superior al 95%
</t>
  </si>
  <si>
    <t>Realizar las acciones necesarias para la implementación de los  de estándares mínimos del Sistema de Gestión de Seguridad y Salud en el Trabajo SG – SST</t>
  </si>
  <si>
    <t xml:space="preserve">Evaluación de estándares mínimos firmada por el representante legal </t>
  </si>
  <si>
    <t>Adoptar y socializar la Guía para entidades públicas: Servicio y atención incluyente.</t>
  </si>
  <si>
    <t>Dar a conocer a todos los servidores la Guía para entidades públicas: Servicio y atención incluyente</t>
  </si>
  <si>
    <t xml:space="preserve">Correo de socialización </t>
  </si>
  <si>
    <t xml:space="preserve">Realizar el Autodiagnóstico de Espacios Físicos </t>
  </si>
  <si>
    <t>Realizar el Autodiagnóstico de Espacios Físicos según la NTC 6047de 2013 suministrada por el Departamento Nacional de Planeación, con el fin de identificar cuáles serían las acciones para priorizar para que las instalaciones de la Agencia ITRC cuenten con las condiciones mínimas de accesibilidad.</t>
  </si>
  <si>
    <t>Plan Institucional de Capacitación - PIC</t>
  </si>
  <si>
    <t>Ejecutar las necesidades de capacitación identificadas en el PIC</t>
  </si>
  <si>
    <t>Realizar  mínimo dos capacitaciones por cada uno de los ejes del PIC:
* Gestión del Conocimiento e Innovación
* Creación de valor publico
* Transformación digital
* Probidad y ética de lo público</t>
  </si>
  <si>
    <t>Desarrollar el programa de bilingüismo en la entidad</t>
  </si>
  <si>
    <t>Listado de inscritos</t>
  </si>
  <si>
    <t>OFS2. Proveer los recursos para el desarrollo misional, acorde con la planeación. priorización y disponibilidad</t>
  </si>
  <si>
    <t>OFS 2.3 Generación y análisis de información presupuestal para la toma de decisiones,</t>
  </si>
  <si>
    <t>Elaborar informe mensual  de ejecución presupuestal para Secretaría General, supervisores y ejecutores del presupuesto (incluido el del cierre de la vigencia anterior)</t>
  </si>
  <si>
    <t>Rendir información de compromisos, ejecución presupuestal e INPANUT.</t>
  </si>
  <si>
    <t>Informe socializado</t>
  </si>
  <si>
    <t>Experto Líder Financiero</t>
  </si>
  <si>
    <t>Elaborar y socializar un informe trimestral,  incluida la vigencia anterior, del  avance ejecución presupuestal para publicación en la página Web de la Entidad</t>
  </si>
  <si>
    <t>Rendir información porcentual del avance de la ejecución (obligaciones)presupuestal  alineado a la política de transparencia</t>
  </si>
  <si>
    <t>OFS 2.3 Generación y análisis de información presupuestal para la toma de decisiones</t>
  </si>
  <si>
    <t>Porcentaje Compromisos presupuestal</t>
  </si>
  <si>
    <t>GF202201</t>
  </si>
  <si>
    <t xml:space="preserve"> Porcentaje Ejecución presupuestal funcionamiento</t>
  </si>
  <si>
    <t>GF202202</t>
  </si>
  <si>
    <t>Porcentaje Ejecución presupuestal inversión</t>
  </si>
  <si>
    <t>GF202203</t>
  </si>
  <si>
    <t>INPANUT</t>
  </si>
  <si>
    <t>GF202004</t>
  </si>
  <si>
    <t>Secretaría General - Proceso Gestión Financiera</t>
  </si>
  <si>
    <t>OFS 2. Proveer los recursos para el desarrollo misional, acorde con la planeación. priorización y disponibilidad</t>
  </si>
  <si>
    <t>OFS 2.1  Identificación y registro de las necesidades de bienes y servicios que requiera la entidad para el desarrollo de sus funciones</t>
  </si>
  <si>
    <t>Consolidar el Plan de Necesidades de la vigencia 2024</t>
  </si>
  <si>
    <t>Consolidad y remitir a la Oficina Asesora de Planeación el Plan de Necesidades correspondiente a la vigencia 2024, en el formato establecido por la Oficina Asesora de Planeación</t>
  </si>
  <si>
    <t>Plan de necesidades</t>
  </si>
  <si>
    <t>Experto Líder en Gestión Administrativa</t>
  </si>
  <si>
    <t>Participar en las mesas sectoriales de Gestión Documental de 2023</t>
  </si>
  <si>
    <t>Participar en las mesas sectoriales de Gestión Documental programadas por el MHCP durante la vigencia 2023</t>
  </si>
  <si>
    <t>Lista de asistencia</t>
  </si>
  <si>
    <t>DEMANDA</t>
  </si>
  <si>
    <t>OFS 2.4 Fortalecimiento de la infraestructura Física de la Agencia ITRC</t>
  </si>
  <si>
    <t xml:space="preserve">Gestionar los espacios de la sede administrativa de la Entidad, acorde con los requerimientos legales y técnicos de las diferentes áreas de la entidad. </t>
  </si>
  <si>
    <t xml:space="preserve">Realizar las gestiones administrativas pertinentes para dar continuidad en los espacios adecuados y de bienestar en la sede administrativa para los servidores de la entidad. </t>
  </si>
  <si>
    <t>Nuevo contrato de arrendamiento 2023
Cronograma de mantenimiento mobiliario sede Agencia ITRC</t>
  </si>
  <si>
    <t>Fortalecer la Gestión documental y administración de archivos en la Agencia ITRC</t>
  </si>
  <si>
    <t>Ejecutar las actividades proyectadas en desarrollo del proyecto de inversión de fortalecimiento de gestión documental 2021-2025</t>
  </si>
  <si>
    <t>Reporte de actividades en Plataforma Integrada de Inversión Pública (PIIP)</t>
  </si>
  <si>
    <t>Índice de efectividad de Provisión</t>
  </si>
  <si>
    <t>GAD202005</t>
  </si>
  <si>
    <t>Experto Líder Gestión Administrativa y Experto Líder Gestión Financiera</t>
  </si>
  <si>
    <t xml:space="preserve">Bienes y/o servicios entregados/Necesidades establecidas en el PAA </t>
  </si>
  <si>
    <t>GAD202001</t>
  </si>
  <si>
    <t xml:space="preserve">Cumplimiento del Plan Institucional de Archivos - PINAR </t>
  </si>
  <si>
    <t>GAD202002</t>
  </si>
  <si>
    <t xml:space="preserve">Cumplimiento del Plan de Conservación Documental </t>
  </si>
  <si>
    <t>GAD202003</t>
  </si>
  <si>
    <t xml:space="preserve">Cumplimiento del Plan Institucional de Gestión Ambiental </t>
  </si>
  <si>
    <t>GAD202004</t>
  </si>
  <si>
    <t>Secretaría General - Administrativa</t>
  </si>
  <si>
    <t>Plan Institucional de Archivos - PINAR</t>
  </si>
  <si>
    <t>Entregable</t>
  </si>
  <si>
    <t>Política de Gestión y Desempeño Institucional Mipg</t>
  </si>
  <si>
    <t>Secretaría General / Gestión Administrativa</t>
  </si>
  <si>
    <t>Construcción y desarrollo de los instrumentos archivísticos</t>
  </si>
  <si>
    <t>Implementación de Instrumentos Archivísticos</t>
  </si>
  <si>
    <t xml:space="preserve">Informe </t>
  </si>
  <si>
    <t>5. Información y Comunicación</t>
  </si>
  <si>
    <t>10. Gestión Documental</t>
  </si>
  <si>
    <t>Plan de Capacitación en temas de Gestión Documental</t>
  </si>
  <si>
    <t>Capacitaciones Gestión Documental</t>
  </si>
  <si>
    <t>Listado de asistencia</t>
  </si>
  <si>
    <t>Implementación del Sistema de Gestión Documental Electrónico de Archivos. SGDEA</t>
  </si>
  <si>
    <t xml:space="preserve">Finalizar la i¿mplementacion del Sistema de Gestión de Documentos Electrónicos del proceso Contractual. Segunda fase. 
Iniciar primera fase del Sistema de Gestión de Documentos Electrónicos del proceso  SAGR, Financiera, Talento humano  y Administrativa </t>
  </si>
  <si>
    <t>Plan de Conservación Documental</t>
  </si>
  <si>
    <t>Monitoreo y Control de Condiciones Ambientales</t>
  </si>
  <si>
    <t xml:space="preserve">Realizar el seguimiento a las mediciones de los equipos de conservación de los archivos de Gestión de la Agencia ITRC- </t>
  </si>
  <si>
    <t>Informe trimestral de Monitoreo y Control de Condiciones Ambientales</t>
  </si>
  <si>
    <t>Seguimiento estado de  almacenamiento y conservación documental.</t>
  </si>
  <si>
    <t>Realizar inspección a los archivos de gestión de  las dependencias, verificando estado y cumplimiento de los lineamientos dados por la Entidad, formulando las respectivas recomendaciones</t>
  </si>
  <si>
    <t>Informe de seguimiento y recomendaciones</t>
  </si>
  <si>
    <t>Transferencias documentales</t>
  </si>
  <si>
    <t>Realizar las transferencias documentales primarias de los archivos de gestión según TRD y cronograma anual.</t>
  </si>
  <si>
    <t>Informe Transferencias vigencia 2023.</t>
  </si>
  <si>
    <t>Secretaria General- Proceso Administrativo</t>
  </si>
  <si>
    <t>Realizar campañas  sobre la importancia de racionalizar el uso de los servicios públicos domiciliarios en el 2023</t>
  </si>
  <si>
    <t>Plan de campaña "SOY EL PROTAGONISTA 2023"</t>
  </si>
  <si>
    <t xml:space="preserve">Publicación de campaña en Intranet o correo electrónico  </t>
  </si>
  <si>
    <t xml:space="preserve">Disposición final de residuos </t>
  </si>
  <si>
    <t xml:space="preserve">Realizar seguimiento a la disposición final de los activos dados de baja según aprobación del Comité Institucional de Gestión y Desempeño. </t>
  </si>
  <si>
    <t>Soporte disposición final</t>
  </si>
  <si>
    <t>Según demanda</t>
  </si>
  <si>
    <t>Realizar seguimiento a la disposición final de los residuos generados por la Entidad</t>
  </si>
  <si>
    <t>Seguimiento al uso de los servicios públicos y lineamientos establecidos en el PIGA vigencia 2023</t>
  </si>
  <si>
    <t xml:space="preserve">Realizar informes trimestrales de seguimiento a las actividades establecidas en el PIGA </t>
  </si>
  <si>
    <t>Informe publicado en Intranet</t>
  </si>
  <si>
    <t>Plan Institucional de Gestión Ambiental</t>
  </si>
  <si>
    <t>OAC2. Lograr una definición estratégica coherente con las necesidades del Gobierno y la sociedad</t>
  </si>
  <si>
    <t>Realizar actividades de seguimiento y evaluación</t>
  </si>
  <si>
    <t>Realizar actividades de seguimiento y evaluación de la gestión y del funcionamiento del Sistema de Control Interno, a través de la ejecución del Programa Anual de Auditoría que involucra los 5 roles que le corresponden a las Oficinas de Control Interno, con el fin de contribuir al cumplimiento de los objetivos institucionales y la mejora continua del sistema.</t>
  </si>
  <si>
    <t>Actas Comité Institucional de Coordinación de Control Interno</t>
  </si>
  <si>
    <t>Jefe Oficina Asesora de Control Interno</t>
  </si>
  <si>
    <t>Porcentaje de ejecución del Programa Anual de Auditoría de la vigencia</t>
  </si>
  <si>
    <t>OACI202101</t>
  </si>
  <si>
    <t xml:space="preserve">Formular y socializar el Plan Estratégico Institucional 2022-2026 </t>
  </si>
  <si>
    <t>Formular y socializar el Plan Estratégico Institucional 2022-2026 a los servidores de la Agencia ITRC</t>
  </si>
  <si>
    <t>Plan formulado 
Correo electrónico masivo con material</t>
  </si>
  <si>
    <t>Socializar los temas referentes al Sistema de Control Interno</t>
  </si>
  <si>
    <t>Socializar a los servidores sobre los temas del Sistema de Control Interno</t>
  </si>
  <si>
    <t>Boletines/Publicaciones</t>
  </si>
  <si>
    <t>Formular, aprobar y publicar el Plan de Acción Anual Integrado 2023</t>
  </si>
  <si>
    <t>*Plan de acción consolidado
*Acta de comité institucional de gestión y desempeño
*Registro de captura de pantalla, Publicación en página web</t>
  </si>
  <si>
    <t>Socializar el Plan de Acción Anual Integrado 2023</t>
  </si>
  <si>
    <t>Socializar el Plan de Acción Anual Integrado correspondiente a la vigencia 2023 a los servidores de la Agencia ITRC</t>
  </si>
  <si>
    <t>Soporte de la socialización</t>
  </si>
  <si>
    <t xml:space="preserve"> Elaborar el Plan Anual de Adquisiciones de la vigencia 2024 con los topes del decreto de liquidación</t>
  </si>
  <si>
    <t>Proyectar el Plan Anual de Adquisiciones 2024 de la Agencia ITRC</t>
  </si>
  <si>
    <t>Cargar en el SIIF Nación el  Presupuesto 2024 de la Agencia ITRC, asignado mediante Decreto de Liquidación</t>
  </si>
  <si>
    <t xml:space="preserve">Cargar el Presupuesto 2024 de la Agencia ITRC  en el SIIF Nación, asignado mediante Decreto de Liquidación, previa aprobación del ordenador del gasto y representante legal </t>
  </si>
  <si>
    <t>Reporte emitido por el SIIF Nación
Acta inicial a nivel de decreto</t>
  </si>
  <si>
    <t>Presentar el Plan Anual de Adquisiciones de la vigencia 2023</t>
  </si>
  <si>
    <t xml:space="preserve">Acta de Comité Institucional de Gestión y Desempeño </t>
  </si>
  <si>
    <t>Plan Anual de Adquisiciones 2023 publicado en la Página Web Institucional</t>
  </si>
  <si>
    <t>Elaborar y enviar al MHCP el Anteproyecto de Presupuesto Institucional de la vigencia 2024</t>
  </si>
  <si>
    <t>Elaborar y presentar para aprobación a la Alta Gerencia, el Anteproyecto de Presupuesto Institucional de la Agencia ITRC vigencia 2024 y remitirlo al Ministerio de Hacienda y Crédito Público, para su respectivo trámite.</t>
  </si>
  <si>
    <t>*Anteproyecto de presupuesto aprobado por la alta dirección
*Reporte versión oficial de SIIF</t>
  </si>
  <si>
    <t>Mantener actualizada la sección de transparencia de la sección de la página web institucional</t>
  </si>
  <si>
    <t>Mantener actualizada la sección de transparencia de la página web institucional a la luz de la Ley 1712 de 2014</t>
  </si>
  <si>
    <t>*Cumplimiento matriz ITA de la Procuraduría General de la Nación
*Correos internos con requerimientos de ajustes a realizar por las áreas</t>
  </si>
  <si>
    <t>1
De acuerdo a la  necesidad</t>
  </si>
  <si>
    <t xml:space="preserve">Actualizar Mapa de Procesos actual frente a los cambios o necesidades de los procesos misionales </t>
  </si>
  <si>
    <t xml:space="preserve">Actualizar el Mapa Procesos actual frente a los cambios o necesidades de los procesos misionales </t>
  </si>
  <si>
    <t>Mapa de procesos actualizado</t>
  </si>
  <si>
    <t>Implementar los lineamientos del MIPG y de la cabeza del sector sobre la gestión de la innovación en la Agencia ITRC</t>
  </si>
  <si>
    <t xml:space="preserve">*Soporte asistencia a las mesas sectoriales
*Reporte de los avances de la implementación 
</t>
  </si>
  <si>
    <t>Cada vez que se presenten</t>
  </si>
  <si>
    <t>Realizar seguimiento final del Plan de Acción Anual de la vigencia 2022</t>
  </si>
  <si>
    <t>Realizar el seguimiento correspondiente al cuarto trimestre de la vigencia 2022</t>
  </si>
  <si>
    <t>Informe de seguimiento trimestral</t>
  </si>
  <si>
    <t>Realizar seguimientos trimestrales del Plan de Acción Anual de la vigencia 2023</t>
  </si>
  <si>
    <t>Realizar seguimientos trimestrales al Plan de Acción Anual Integrado 2023 de la Agencia ITRC, con las respectivas evidencias de cumplimiento y la toma de decisiones</t>
  </si>
  <si>
    <t>Realizar informe de gestión de la vigencia 2022</t>
  </si>
  <si>
    <t>Realizar y publicar informe de gestión de la vigencia 2022</t>
  </si>
  <si>
    <t>Informe de gestión publicado</t>
  </si>
  <si>
    <t>Realizar monitoreo cuatrimestral final del Plan Anticorrupción y Atención al Ciudadano 2022</t>
  </si>
  <si>
    <t>Matriz de monitoreo cuatrimestral</t>
  </si>
  <si>
    <t>Realizar monitoreos cuatrimestrales del Plan Anticorrupción y atención al ciudadano 2023</t>
  </si>
  <si>
    <t>Realizar monitoreo final de los riesgos de gestión de la Agencia ITRC, vigencia 2022 de acuerdo con la política de administración de riesgos de la entidad</t>
  </si>
  <si>
    <t>Informe monitoreo gestión de riesgos</t>
  </si>
  <si>
    <t>Realizar monitoreos de los riesgos de gestión de la Agencia ITRC, vigencia 2023 de acuerdo con la política de administración de riesgos de la entidad</t>
  </si>
  <si>
    <t xml:space="preserve">Realizar reuniones trimestrales de seguimiento con los formuladores y ejecutores de los proyectos de inversión </t>
  </si>
  <si>
    <t>Realizar reuniones trimestrales de seguimiento a la ejecución física, presupuestal y de gestión de los proyectos de inversión de la Agencia ITRC con los formuladores y ejecutores de los proyectos</t>
  </si>
  <si>
    <t xml:space="preserve">Actas de reunión </t>
  </si>
  <si>
    <t>OAC 2.2 Mantenimiento y Mejora del SIG</t>
  </si>
  <si>
    <t>Realizar capacitación del aplicativo SGDEI</t>
  </si>
  <si>
    <t>Capacitar a los servidores públicos de la entidad, sobre el aplicativo SGDEI, para consolidar la apropiación del mismo</t>
  </si>
  <si>
    <t>Soporte de la capacitación</t>
  </si>
  <si>
    <t>Realizar mesas de trabajo con los líderes de los sistemas de gestión que componen el SIG</t>
  </si>
  <si>
    <t>Soporte de asistencia</t>
  </si>
  <si>
    <t>Implementar el Plan de Tratamiento de Riesgos de Gestión de la Agencia ITRC</t>
  </si>
  <si>
    <t xml:space="preserve"> Plan de Tratamiento de Riesgos de Gestión</t>
  </si>
  <si>
    <t>Identificar el nivel de percepción de los servidores públicos de la entidad sobre el Sistema Integrado de Gestión de la Agencia ITRC</t>
  </si>
  <si>
    <t>Aplicar la encuesta y tabular resultados con el fin de formular acciones de fortalecimiento del Sistema Integrado de Gestión de la Agencia ITRC</t>
  </si>
  <si>
    <t>Informe nivel percepción sobre el SIG</t>
  </si>
  <si>
    <t>Implementar la revisión y ajuste de las caracterizaciones de los procesos de la Agencia ITRC</t>
  </si>
  <si>
    <t>Conforme a los lineamientos vigentes del SIG y los cambios que se aprueben para el Mapa de Proceso se adelantará la revisión y ajuste de las caracterizaciones de los procesos de la Agencia ITRC</t>
  </si>
  <si>
    <t>Caracterizaciones de procesos revisadas/actualizadas</t>
  </si>
  <si>
    <t>Totalidad de los procesos</t>
  </si>
  <si>
    <t>Adelantar el análisis para la utilización del Módulo Documental del SGDEI para gestionar los documentos del Sistema de Gestión de Calidad</t>
  </si>
  <si>
    <t xml:space="preserve">Soporte de la decisión para la utilización Módulo Documental del SGDEI </t>
  </si>
  <si>
    <t>Presentar al Comité Directivo,  para su aprobación el Plan de Adquisiciones y el Plan de Gasto Público, vigencia, 2023</t>
  </si>
  <si>
    <t>Índice de Coherencia Estratégica</t>
  </si>
  <si>
    <t>OAP202005</t>
  </si>
  <si>
    <t xml:space="preserve">Jefe de Oficina Asesora de Planeación </t>
  </si>
  <si>
    <t>OAC 2.1 Despliegue del Direccionamiento estratégico</t>
  </si>
  <si>
    <t>Acciones del direccionamiento estratégico implementadas</t>
  </si>
  <si>
    <t>OAP202001</t>
  </si>
  <si>
    <t>OAC 2.3 Monitoreo Efectivo</t>
  </si>
  <si>
    <t>Nivel de Cumplimiento de los Objetivos Estratégicos</t>
  </si>
  <si>
    <t>OAP202002</t>
  </si>
  <si>
    <t>Nivel de cumplimiento de tareas</t>
  </si>
  <si>
    <t>OAP202003</t>
  </si>
  <si>
    <t>Acciones de mantenimiento y mejora del SIG implementadas</t>
  </si>
  <si>
    <t>OAP202004</t>
  </si>
  <si>
    <t>OAC2. Lograr una definición estratégica coherente con las necesidad del Gobierno y de la sociedad</t>
  </si>
  <si>
    <t xml:space="preserve">Elaborar el plan  estratégico de comunicaciones 2023 de la entidad con el fin de establecer las acciones  de comunicación interna y externa de la entidad. </t>
  </si>
  <si>
    <t xml:space="preserve">Plan de Comunicaciones apronbado por dirección general </t>
  </si>
  <si>
    <t xml:space="preserve">Se  ejecutará  el plan de comunicaciones 2023 de la entidad </t>
  </si>
  <si>
    <t xml:space="preserve">Informe de nuevas soluciones digitales desarrolladas </t>
  </si>
  <si>
    <t>Informe de actividades realizadas a nivel desarrollo para  integración y publicación de los Tableros de Control</t>
  </si>
  <si>
    <t>Realizar pruebas y puesta en producción de los Tableros de Control definidos por las áreas usuarias</t>
  </si>
  <si>
    <t>* Tablero de control  Subdirección Asuntos Legales 
* Tablero de control  Subdirección Instrucción Disciplinarias
* Tablero de control Subdirección de Auditoria y Gestión del Riesgo
* Tablero de control Secretaria General
* Tablero de control Segunda Instancia</t>
  </si>
  <si>
    <t>Realizar el análisis de los controles de seguridad de la información que se han mantenido, implementado y/o mejorado en la Agencia ITRC, teniendo en cuenta los lineamiento del MINTIC y la normativa ISO 27001 e ISO 27002 de 2022 considerando la reevaluación de los riesgos de seguridad digital que han desarrollado las áreas, conforme a las Fase 1 y 4 de la mGRSD.</t>
  </si>
  <si>
    <t>Revisar y actualizar la documentación existente de la adopción del protocolo IPv6 en la Agencia ITRC</t>
  </si>
  <si>
    <t>Informe de Componentes Tecnológicos adquiridos e implementados</t>
  </si>
  <si>
    <t>OATI202304</t>
  </si>
  <si>
    <t>OATI202301</t>
  </si>
  <si>
    <t>OATI202303</t>
  </si>
  <si>
    <t>Índice de Soluciones Digitales implementadas con calidad   -  Promedio Aritmético</t>
  </si>
  <si>
    <t>Porcentaje de avance en informe análisis de los controles de seguridad de la información establecidos en la Agencia ITRC</t>
  </si>
  <si>
    <t>Porcentaje de avance en la actividades definidas en la adopción del Protocolo IPV6</t>
  </si>
  <si>
    <t>Servicios requeridos a Mesa de Servicios atendidos con estándares de calidad (Eficiencia y Oportunidad)</t>
  </si>
  <si>
    <r>
      <rPr>
        <b/>
        <sz val="11"/>
        <color rgb="FF000000"/>
        <rFont val="Arial"/>
        <family val="2"/>
      </rPr>
      <t xml:space="preserve">OFS-3.1 </t>
    </r>
    <r>
      <rPr>
        <sz val="11"/>
        <color indexed="72"/>
        <rFont val="Arial"/>
        <family val="2"/>
      </rPr>
      <t xml:space="preserve">Fortalecer las capacidades tecnológicas de la gestión de la Agencia </t>
    </r>
  </si>
  <si>
    <t>Oficina Asesora de Planeación</t>
  </si>
  <si>
    <t>Oficina Asesora de Control Interno</t>
  </si>
  <si>
    <t xml:space="preserve">Actualizar el  Plan Estratégico de Tecnologías de la Información (PETI) vigente acorde al Decreto 767 de 2022  y Plan Nacional de Desarrollo de 2023 </t>
  </si>
  <si>
    <t xml:space="preserve">Elaborar el análisis del MSPI teniendo en cuenta el MGGTI del MINTIC </t>
  </si>
  <si>
    <t>Realizar la actualización al inventario de activos de información y reevaluando su criticidad conforme a los parámetros exigibles conforme a los lineamientos del MINTIC  y la Guía para la administración del riesgo y el diseño de controles en entidades públicas VERSIÓN 5 o la que lo sustituya.</t>
  </si>
  <si>
    <t>Realizar el análisis y reevaluación a los riesgos de seguridad de la información aplicando la metodología vigente, conforme a los disponible en la Guía para la administración del riesgo y el diseño de controles en entidades públicas VERSIÓN 5 o la que lo sustituya.</t>
  </si>
  <si>
    <t>Realizar las actividades tecnologías para la implementación del modelo de Preservación Digital de la ITRC</t>
  </si>
  <si>
    <r>
      <rPr>
        <b/>
        <sz val="10"/>
        <color rgb="FF000000"/>
        <rFont val="Arial"/>
        <family val="2"/>
      </rPr>
      <t>Carlos Alirio González Reyes</t>
    </r>
    <r>
      <rPr>
        <sz val="10"/>
        <color indexed="72"/>
        <rFont val="Arial"/>
        <family val="2"/>
      </rPr>
      <t xml:space="preserve"> 
</t>
    </r>
    <r>
      <rPr>
        <i/>
        <sz val="10"/>
        <color rgb="FF000000"/>
        <rFont val="Arial"/>
        <family val="2"/>
      </rPr>
      <t>Experto Líder en Gestión Administrativa</t>
    </r>
  </si>
  <si>
    <t>PLAN DE TRATAMIENTO DE RIESGOS DE SEGURIDAD Y PRIVACIDAD DE LA INFORMACIÓN</t>
  </si>
  <si>
    <t>PLAN DE SEGURIDAD Y PRIVACIDAD 
DE LA INFORMACIÓN - SPI</t>
  </si>
  <si>
    <t>PLAN DE PRESERVACION DIGITAL</t>
  </si>
  <si>
    <t>PLAN DE MANTENIMIENTO DE SERVICIOS DE TECNOLOGIAS DE LA INFORMACION</t>
  </si>
  <si>
    <t>Realizar los Desarrollos e implementaciones de las soluciones Digitales requeridas para la vigencia por las áreas misionales y de apoyo</t>
  </si>
  <si>
    <t xml:space="preserve">Se definirán y priorizarán los desarrollos de las soluciones digitales requeridas por las dependencias misionales y de apoyo para la vigencia </t>
  </si>
  <si>
    <t xml:space="preserve">Generar levantamiento de los requerimientos para  la visualización de la integración y publicación de los Tableros de Control </t>
  </si>
  <si>
    <t>Generar  el levantamiento de los requerimientos para las mejoras en la visualización de la integración y publicación de los Tableros de Control definidos por las áreas usuarias</t>
  </si>
  <si>
    <t>Perfeccionar los aspectos técnicos para la integración y publicación gráfica de los Tableros de Control definidos por las áreas usuarias</t>
  </si>
  <si>
    <t xml:space="preserve">Revisar y actualizar la documentación existente de la adopción del protocolo IPv6 en la Agencia ITRC, acorde a la Resolución 1126 - 2021 de MINTIC y considerando en  ello las acciones ejecutadas en el  año 2021 - 2022, para proyectar la posible ampliación del alcance de esta adopción. </t>
  </si>
  <si>
    <t>Informe de nivel de avance de la implementación por componentes y actividades</t>
  </si>
  <si>
    <t>Se definirá y priorizará la actualización de componentes tecnológicos a nivel de hardware y software para la vigencia 2023 conforme a la priorización de componentes tecnológicos y recursos financieros disponibles.</t>
  </si>
  <si>
    <t xml:space="preserve">Teniendo en cuenta los lineamientos del Sector Hacienda para el PETI Sectorial y el Decreto 767 de  Mayo de 2022, se actualizará el  Plan Estratégico de Tecnologías de la Información (PETI) vigente partiendo del  Plan Nacional de Desarrollo 2022-2026, que se proyecta su aprobación para el año 2023 </t>
  </si>
  <si>
    <t>Tomando como referencia la documentación publicada por el AGN y alineados a las actividades definidas para esta vigencia por el Líder Experto Administrativo de la Secretaría General, dentro del Proceso de Gestión Documental se realizará la continuación de los aspectos técnicos  requeridos en relación con la implementación del modelo de preservación digital en la ITRC.</t>
  </si>
  <si>
    <t>SISTEMA INTEGRADO DE GESTIÓN
SIG</t>
  </si>
  <si>
    <t>Fecha de publicación:</t>
  </si>
  <si>
    <t>Componente 1 Gestión del Riesgo de Corrupción – Mapa de Riesgos de Corrupción</t>
  </si>
  <si>
    <t>Objetivo:</t>
  </si>
  <si>
    <t>Prevenir la materialización de los riesgos de corrupción identificados, mediante la implementación de acciones y controles en el mapa de riesgos de corrupción.</t>
  </si>
  <si>
    <t>Subcomponente</t>
  </si>
  <si>
    <t>Descripción  de la actividad</t>
  </si>
  <si>
    <t>Producto o Entregable</t>
  </si>
  <si>
    <t>Líder Responsable</t>
  </si>
  <si>
    <t>Dependencia/
Proceso</t>
  </si>
  <si>
    <t>Tipo de Recurso</t>
  </si>
  <si>
    <t>1.1 . Política de administración de riesgos</t>
  </si>
  <si>
    <t>Socializar tema asociado a la Política Integral de Administración de Riesgos  de la Agencia ITRC, a los Servidores de la entidad</t>
  </si>
  <si>
    <t>Listas de Asistencia u otro soporte de la Socialización</t>
  </si>
  <si>
    <t>Jefe Oficina Asesora de Planeación</t>
  </si>
  <si>
    <t xml:space="preserve">Oficina Asesora de Planeación /
Gestión SIG </t>
  </si>
  <si>
    <t>Humano</t>
  </si>
  <si>
    <t>Realizar seguimiento a la interiorización por parte de los servidores de la Agencia ITRC. sobre los conceptos asociados a la Política Integral de Administración de Riesgos, a través de la aplicación de una encuesta que mida la percepción y conocimiento del SIG</t>
  </si>
  <si>
    <t>1.2 Construcción del mapa de riesgos de corrupción</t>
  </si>
  <si>
    <t>Revisar y/o actualizar el Mapa de Riesgos de Corrupción de la Agencia para la vigencia</t>
  </si>
  <si>
    <t>Mapa de Riesgos de Corrupción actualizado</t>
  </si>
  <si>
    <t xml:space="preserve">
Jefe Oficina Asesora de Planeación / Líderes de Proceso </t>
  </si>
  <si>
    <t>Todos las Dependencias/ 
Todos los Procesos</t>
  </si>
  <si>
    <t>Humano
Tecnológico Proveedor Suit Visión Empresarial</t>
  </si>
  <si>
    <t>Realizar parametrización del Aplicativo Suit Visión Empresarial (SGDEI), para realizar la gestión de riesgos de corrupción.</t>
  </si>
  <si>
    <t xml:space="preserve">Aplicativo con información cargada o reporte con novedades </t>
  </si>
  <si>
    <t>1.3 Consulta y divulgación</t>
  </si>
  <si>
    <t>Consolidar y publicar el Plan Anticorrupción y de Atención al Ciudadano 2023 y el  Mapa de Riesgos de Corrupción</t>
  </si>
  <si>
    <t xml:space="preserve"> Plan Anticorrupción y de Atención al Ciudadano 2023 y Mapa de Riesgos de Corrupción</t>
  </si>
  <si>
    <t>Oficina Asesora de Planeación /
 Gestión Estratégica</t>
  </si>
  <si>
    <t>1.4 Monitoreo y revisión</t>
  </si>
  <si>
    <t>Realizar revisión al cumplimiento de los controles establecidos en los riesgos de corrupción y los indicadores asociados a los riesgos de la vigencia 2022</t>
  </si>
  <si>
    <t>Informe  del IV monitoreo a la gestión del riesgos vigencia 2022</t>
  </si>
  <si>
    <t>Realizar revisión al cumplimiento de los controles establecidos en los riesgos de corrupción y los indicadores asociados a los riesgos de la vigencia 2023</t>
  </si>
  <si>
    <t>Informes I, II y III de los monitoreos a la gestión del riesgos vigencia 2023</t>
  </si>
  <si>
    <t>1.5 Seguimiento</t>
  </si>
  <si>
    <t>Realizar seguimiento al Plan Anticorrupción y de Atención al Ciudadano.</t>
  </si>
  <si>
    <t>Documento de seguimiento/Acta</t>
  </si>
  <si>
    <t xml:space="preserve">Oficina Asesora de Control Interno / Gestión de Evaluación y Control </t>
  </si>
  <si>
    <t>Componente 2 Estrategia de Racionalización de Trámites</t>
  </si>
  <si>
    <t>Objetivo</t>
  </si>
  <si>
    <t>Garantizar el acceso oportuno y efectivo a los trámites y servicios que brinda la entidad.</t>
  </si>
  <si>
    <t>Diseñar e implementar estrategias de racionalización de procesos y procedimientos institucionales</t>
  </si>
  <si>
    <t>No aplica este componente en la Agencia ITRC  toda vez que la misionalidad de la Entidad no amerita trámites y por tanto no se hallan registrados en  el SUIT</t>
  </si>
  <si>
    <t>N.A.</t>
  </si>
  <si>
    <t>Componente 3 Rendición de Cuentas</t>
  </si>
  <si>
    <t xml:space="preserve">Fortalecer los escenarios de diálogo y retroalimentación con la ciudadanía y grupos de interés para incluirlos como actores permanentes de la gestión </t>
  </si>
  <si>
    <t xml:space="preserve"> 3.1. Información de calidad y en lenguaje comprensible</t>
  </si>
  <si>
    <t xml:space="preserve">Mantener informada a la ciudadanía sobre temas institucionales y de interés, a través de los diferentes canales de comunicación con que cuenta la entidad (Redes Sociales  y/o Web). </t>
  </si>
  <si>
    <t>Publicaciones  en los canales  de la entidad (Redes Sociales y/o Web)</t>
  </si>
  <si>
    <t>Experta Líder de Comunicaciones</t>
  </si>
  <si>
    <t>Dirección General -Comunicaciones /
Gestión Estratégica</t>
  </si>
  <si>
    <t>Humano y Tecnológico</t>
  </si>
  <si>
    <t xml:space="preserve">Elaborar y publicar el informe de Rendición de Cuentas de la vigencia 2023 </t>
  </si>
  <si>
    <t>Informe de Rendición de Cuentas publicado</t>
  </si>
  <si>
    <t xml:space="preserve"> Jefe Oficina Asesora de Planeación / Experta Líder de Comunicaciones</t>
  </si>
  <si>
    <t xml:space="preserve">Dirección General -Comunicaciones/Oficina Asesora de Planeación/Gestión Estratégica </t>
  </si>
  <si>
    <t>Difundir la Audiencia Pública de Rendición de Cuentas de la Agencia a través los canales digitales de la entidad.</t>
  </si>
  <si>
    <t xml:space="preserve">Evidencia de la publicación y difusión de la Audiencia Pública de Rendición . </t>
  </si>
  <si>
    <t>Elaborar y publicar estrategia de Comunicaciones para la Rendición de Cuentas</t>
  </si>
  <si>
    <t>Estrategia de Comunicaciones</t>
  </si>
  <si>
    <t xml:space="preserve"> Experta Líder de Comunicaciones / Jefe Oficina Asesora de Planeación</t>
  </si>
  <si>
    <t>Elaborar y publicar el informe de gestión institucional de la Agencia ITRC</t>
  </si>
  <si>
    <t>Informe de gestión institucional de la Agencia en la vigencia 2022 publicado</t>
  </si>
  <si>
    <t xml:space="preserve"> Jefe Oficina Asesora de Planeación</t>
  </si>
  <si>
    <t>Oficina Asesora de Planeación/ Gestión Estratégica</t>
  </si>
  <si>
    <t xml:space="preserve">Elaborar y publicar Informe del grado de avance de la gestión institucional de la Agencia </t>
  </si>
  <si>
    <t xml:space="preserve">Informe de avance trimestral  al Plan de Acción publicado (incluido cuarto trimestre de la vigencia 2021) </t>
  </si>
  <si>
    <t>Cronograma publicado</t>
  </si>
  <si>
    <t>3.2 Diálogo de doble vía con la ciudadanía y sus organizaciones</t>
  </si>
  <si>
    <t xml:space="preserve"> Realizar espacio de diálogo de Rendición de Cuentas.</t>
  </si>
  <si>
    <t>Soporte espacio de diálogo</t>
  </si>
  <si>
    <t xml:space="preserve">Jefe Oficina Asesora de Planeación / Experta Líder de Comunicaciones
</t>
  </si>
  <si>
    <t>Dirección General -Comunicaciones /
Oficina Asesora de Planeación /  
 Gestión Estratégica</t>
  </si>
  <si>
    <t>Humano
Tecnológico</t>
  </si>
  <si>
    <t>OBSERVATORIO DE FRAUDE Y CORRUPCION: Participar en las diferentes actividades ( foros, conversatorios o mesas de trabajo)  que permitan al observatorio de fraude y corrupción de la Agencia ITRC dar  a conocer a la ciudadanía los avances para el aseguramiento de los recursos públicos promoviendo la transparencia y la ética pública.</t>
  </si>
  <si>
    <t>Soportes o evidencias de la participación del Observatorio de Fraude y Corrupción  en actividades relacionadas  con  los avances para el aseguramiento de los recursos públicos , la transparencia y  ética pública.</t>
  </si>
  <si>
    <t>Dirección General /
Experta Misional</t>
  </si>
  <si>
    <t>Promover la participación de Veedurías Ciudadanas en las acciones de diálogo de la Agencia ITRC</t>
  </si>
  <si>
    <t xml:space="preserve">Enviar correo electrónico oficial y/o comunicación directa para  invitar a   conocer la Agencia y su misionalidad y compartir en el diálogo inquietudes y sugerencias en la atención al ciudadano.  </t>
  </si>
  <si>
    <t xml:space="preserve">
Experta Misional</t>
  </si>
  <si>
    <t>Promover la participación de Organizaciones No Gubernamentales en las acciones de diálogo de la Agencia ITRC</t>
  </si>
  <si>
    <t xml:space="preserve">Enviar correo electrónico oficial y/o comunicación directa para invitar  a conocer la Agencia y su misionalidad y compartir en el diálogo inquietudes y sugerencias en la atención al ciudadano.  </t>
  </si>
  <si>
    <t>Promover la participación de la Academia en las acciones de diálogo de la Agencia ITRC</t>
  </si>
  <si>
    <t xml:space="preserve">Actividades para seguir desarrollando los convenios ya suscritos con las universidades y promover otros a través de reuniones con directivos de universidades. </t>
  </si>
  <si>
    <t>Promover la participación de Gremios en las acciones de diálogo de la Agencia ITRC</t>
  </si>
  <si>
    <t xml:space="preserve">Actividades para desarrollar los convenios ya suscritos  con gremios y promover otros convenios. </t>
  </si>
  <si>
    <t>3.3 Responsabilidad</t>
  </si>
  <si>
    <t xml:space="preserve">Elaborar y publicar  un informe del ejercicio de rendición de cuentas de la vigencia 2023 . </t>
  </si>
  <si>
    <t>Informe del ejercicio de  Rendición de Cuentas publicado</t>
  </si>
  <si>
    <t>1/082023</t>
  </si>
  <si>
    <t>Elaborar y publicar  la encuesta de identificación de temas de interés  para la  Audiencia Pública de Rendición de Cuentas vigencia  2023</t>
  </si>
  <si>
    <t>Encuesta de identificación de temas de interés publicada</t>
  </si>
  <si>
    <t>Elaborar y publicar la encuesta de evaluación  de la Audiencia Pública de Rendición de Cuentas vigencia  2023</t>
  </si>
  <si>
    <t xml:space="preserve">Encuesta de evaluación publicada </t>
  </si>
  <si>
    <t>Realizar socializaciones internas para fortalecer la cultura organizacional sobre la rendición de cuentas</t>
  </si>
  <si>
    <t>Divulgación de material relacionado con rendición de cuentas</t>
  </si>
  <si>
    <t>Experta Líder de Comunicaciones  /
Jefe Oficina Asesora de Planeación</t>
  </si>
  <si>
    <t>Componente 4  Mecanismos para mejorar la Atención del Ciudadano</t>
  </si>
  <si>
    <t>Garantizar un servicio a la ciudadanía cálido, oportuno y efectivo, con criterios diferenciales de accesibilidad</t>
  </si>
  <si>
    <t>4.2 Fortalecimiento de los canales de atención</t>
  </si>
  <si>
    <t>Implementar en el Sistema de Gestión Integral del Inspector los módulos necesarios para facilitar la gestión, acceso, agilidad interfaz amigable e intuitiva a los ciudadanos para el préstamo de expedientes disciplinarios de la entidad.</t>
  </si>
  <si>
    <t>Solución de Préstamo de expedientes  por ventanilla virtual</t>
  </si>
  <si>
    <t>Jefe Oficina Asesora de Tecnologías de Información</t>
  </si>
  <si>
    <t>Oficina Asesora de Tecnologías de la Información /
Gestión de Tecnologías de la Información</t>
  </si>
  <si>
    <t>Financiero
Humano
Tecnológico</t>
  </si>
  <si>
    <t>4.3 Talento humano</t>
  </si>
  <si>
    <t>Adelantar sensibilizaciones sobre temas relacionados con el mejoramiento de servicio al ciudadano.</t>
  </si>
  <si>
    <t xml:space="preserve">Banner  semestre de sensibilizaciones </t>
  </si>
  <si>
    <t>Secretaria General / 
Experta Líder de Gestión de Talento Humano
Gestor Control Disciplinario Interno</t>
  </si>
  <si>
    <t>Secretaria General /
Gestión Talento Humano
Control Disciplinario Interno</t>
  </si>
  <si>
    <t xml:space="preserve">
Humano
</t>
  </si>
  <si>
    <t>4.4 Normativo y procedimental</t>
  </si>
  <si>
    <t>Revisar modificaciones en la normatividad respecto a la  Política de tratamiento de datos personales.</t>
  </si>
  <si>
    <t xml:space="preserve">Actualización  en la  Política de Tratamiento de Datos Personales de la Agencia ITRC y su respectiva socialización, por cambios o adiciones en la normatividad si  es pertinente. </t>
  </si>
  <si>
    <t>Subdirectora de Asuntos Legales</t>
  </si>
  <si>
    <t>Subdirección de Asuntos Legales /
Gestión Jurídica</t>
  </si>
  <si>
    <t>4.5 Relacionamiento con el ciudadano</t>
  </si>
  <si>
    <t>Realizar la aplicación de una encuesta de percepción de los servicios prestados por la SID a sus usuarios</t>
  </si>
  <si>
    <t>Análisis semestral de las encuestas de percepción del servicio aplicada</t>
  </si>
  <si>
    <t>Subdirección Instrucción Disciplinaria/Gestión de Instrucción  Disciplinaria</t>
  </si>
  <si>
    <t>Aplicar encuestas de percepción del servicio a partes interesadas sobre el proceso de Auditoría y Gestión del Riesgo y evaluar los resultados para  detectar oportunidades de mejora en la ejecución de los procedimientos y la consecución de los productos finales, que impacten positivamente en el cumplimiento de la misión asignada.</t>
  </si>
  <si>
    <t>Encuesta de percepción del servicio aplicada y evaluada</t>
  </si>
  <si>
    <t>Subdirección Auditoría y Gestión del Riesgo /
Auditoría y Gestión del Riesgo</t>
  </si>
  <si>
    <t>Humano/Tecnológico</t>
  </si>
  <si>
    <t>Componente 5 Transparencia y Acceso a la Información</t>
  </si>
  <si>
    <t xml:space="preserve">Garantizar el derecho de acceso y consolidar los mecanismos de publicidad de la información no sujeta a confidencialidad que produce o tiene en su custodia la entidad en desarrollo de su misión. </t>
  </si>
  <si>
    <t>5.1 Lineamientos de transparencia activa</t>
  </si>
  <si>
    <t>Realizar un informe Misional cada trimestre</t>
  </si>
  <si>
    <t>Informe trimestral</t>
  </si>
  <si>
    <t>Fortalecer y consolidar la estrategia institucional para la publicación de información relacionada con tableros de control de las áreas misionales.</t>
  </si>
  <si>
    <t>Tableros de control de las áreas misionales</t>
  </si>
  <si>
    <t>Jefe Oficina Asesora de Tecnologías de Información
Subdirección de Instrucción Disciplinarias
Subdirección Asuntos Legales
Subdirección de Auditoría y Gestión del Riesgo
Secretaria General
Segunda Instancia - Asesora Misional</t>
  </si>
  <si>
    <t>Oficina Asesora  Tecnologías de Información / 
Subdirección de Instrucción Disciplinarias/
Subdirección Asuntos Legales/
Subdirección de Auditoría y Gestión del Riesgo /
Secretaria General /
Segunda Instancia - Asesora Misional /
Gestión de Tecnologías de la Información</t>
  </si>
  <si>
    <t>Fortalecer el Sistema de Gestión Integral del Inspector para facilitar la gestión, acceso, agilidad interfaz amigable e intuitiva de usuarios internos.</t>
  </si>
  <si>
    <t>Solución para la automatización de la usabilidad del sistema SIGII a los usuarios</t>
  </si>
  <si>
    <t>Comunicar semestralmente a la ciudadanía el listado de nombres de las inspecciones y verificaciones efectivamente adelantas en las entidades foco de control durante el periodo reportado, con el propósito de garantizar un escenario de transparencia con la ciudadanía y demás interesados</t>
  </si>
  <si>
    <t>Publicación Programa Anual de Inspecciones ejecutado semestral</t>
  </si>
  <si>
    <t>5.2 Lineamientos de transparencia pasiva</t>
  </si>
  <si>
    <t>Revisar internamente los estándares de oportunidad de las respuestas a las solicitudes de acceso a la información pública, de conformidad con lo exigido en el Decreto 1081 de 2015</t>
  </si>
  <si>
    <t>Secretaria General
Gestor Control Disciplinario Interno</t>
  </si>
  <si>
    <t>Secretaría General / 
Control Disciplinario Interno</t>
  </si>
  <si>
    <t>5.5 Monitoreo del Acceso a 
la Información Pública</t>
  </si>
  <si>
    <t>Secretaria General /  Experto Líder en Gestión Administrativa</t>
  </si>
  <si>
    <t>Secretaría general - Proceso Administrativo</t>
  </si>
  <si>
    <t>Actualizar el Inventario de Activos de Información de la Agencia ITRC y publicarlo en la sección "Transparencia y acceso a la información pública" de la Página Web y en el Portal de Datos Abiertos del Estado Colombiano (si a ello hubiere lugar)</t>
  </si>
  <si>
    <t xml:space="preserve"> Inventario de Activos de Información actualizado y publicado</t>
  </si>
  <si>
    <t>Elaborar trimestralmente los informes de peticiones, quejas, reclamos, sugerencias, denuncias, felicitaciones y solicitudes de acceso a la información y publicarlos en la página web de la entidad.</t>
  </si>
  <si>
    <t>Informes trimestrales consolidados de PQRSDF</t>
  </si>
  <si>
    <t>Secretaría General /
Control Disciplinario Interno</t>
  </si>
  <si>
    <t>Humano 
Tecnológico</t>
  </si>
  <si>
    <t>Garantizar que el informe de quejas y reclamos de la Entidad contenga los elementos de análisis establecidos por los procedimientos internos de la entidad</t>
  </si>
  <si>
    <t>Informe de quejas y reclamos de la entidad adecuado a los procedimientos de la entidad</t>
  </si>
  <si>
    <t>Componente 6 Iniciativas adicionales</t>
  </si>
  <si>
    <t>Fortalecer la Cultura de la Transparencia y de rechazo a la corrupción.</t>
  </si>
  <si>
    <t xml:space="preserve">Código de Ética </t>
  </si>
  <si>
    <t>Implementar acciones que permitan a los servidores públicos y contratistas de la Agencia ITRC, identificar y resolver las situaciones de conflicto de interés</t>
  </si>
  <si>
    <t xml:space="preserve">Diligenciar el formato de autodiagnóstico para gestión de conflicto de intereses  </t>
  </si>
  <si>
    <t>Secretaria General
Experta Líder de Gestión de Talento Humano
Gestor Control Disciplinario Interno</t>
  </si>
  <si>
    <t>Secretaría General / 
Gestión de Talento Humano
Control Disciplinario Interno</t>
  </si>
  <si>
    <t>Fecha de la Modificación</t>
  </si>
  <si>
    <t>Descripción de la Modificación del PAAC</t>
  </si>
  <si>
    <t>EL FORMATO IMPRESO DE ESTE DOCUMENTO ES UNA COPIA NO CONTROLADA</t>
  </si>
  <si>
    <t>Código:</t>
  </si>
  <si>
    <t>PE01-GES-PR012-FT05</t>
  </si>
  <si>
    <t xml:space="preserve">      Versión:                      </t>
  </si>
  <si>
    <t>Fecha de Emisión:</t>
  </si>
  <si>
    <t>Pagina 1 de 1</t>
  </si>
  <si>
    <t>Sistema Integrado de Gestión - SIG</t>
  </si>
  <si>
    <t>Tipo</t>
  </si>
  <si>
    <t>Cuenta / Programa</t>
  </si>
  <si>
    <t>Subcuenta / Subprograma</t>
  </si>
  <si>
    <t>Objeto / Proyecto</t>
  </si>
  <si>
    <t>Ordinal / Subproy</t>
  </si>
  <si>
    <t>SubOrdinal</t>
  </si>
  <si>
    <t>Item</t>
  </si>
  <si>
    <t>SubItem 1</t>
  </si>
  <si>
    <t>Subitem 2</t>
  </si>
  <si>
    <t>Identificación</t>
  </si>
  <si>
    <t>Descripción</t>
  </si>
  <si>
    <t>Códigos UNSPSC</t>
  </si>
  <si>
    <t>Fecha estimada de inicio de proceso de selección</t>
  </si>
  <si>
    <t>Duración estimada del contrato (meses)</t>
  </si>
  <si>
    <t xml:space="preserve">Modalidad de selección </t>
  </si>
  <si>
    <t>Valor Unitario</t>
  </si>
  <si>
    <t>Valor total estimado</t>
  </si>
  <si>
    <t>Plan Anual de Adquisiciones 2023</t>
  </si>
  <si>
    <t>Propuesta OAPAjustada Decreto 2590 del 23 de diciembre del 2022</t>
  </si>
  <si>
    <t>DIF</t>
  </si>
  <si>
    <t>Área Solicitante</t>
  </si>
  <si>
    <t>Datos de contacto del responsable (e-mail)</t>
  </si>
  <si>
    <t xml:space="preserve">Observaciones </t>
  </si>
  <si>
    <t>A+B+C</t>
  </si>
  <si>
    <t>FUNCIONAMIENTO + SER. DE LA DEUDA + INVERSIÓN</t>
  </si>
  <si>
    <t>FUNCIONAMIENTO + SER. DE LA DEUDA+INV.</t>
  </si>
  <si>
    <t>A+B</t>
  </si>
  <si>
    <t>FUNCIONAMIENTO + SER. DE LA DEUDA</t>
  </si>
  <si>
    <t>A</t>
  </si>
  <si>
    <t xml:space="preserve">FUNCIONAMIENTO </t>
  </si>
  <si>
    <t>FUNCIONAMIENTO + INV.</t>
  </si>
  <si>
    <t>01</t>
  </si>
  <si>
    <t>A-01</t>
  </si>
  <si>
    <t>GASTOS DE PERSONAL</t>
  </si>
  <si>
    <t>A-01-01</t>
  </si>
  <si>
    <t>PLANTA DE PERSONAL PERMANENTE</t>
  </si>
  <si>
    <t>A-01-01-01</t>
  </si>
  <si>
    <t>SALARIO</t>
  </si>
  <si>
    <t>001</t>
  </si>
  <si>
    <t>A-01-01-01-001</t>
  </si>
  <si>
    <t>FACTORES SALARIALES COMUNES</t>
  </si>
  <si>
    <t>A-01-01-01-001-001</t>
  </si>
  <si>
    <t>SUELDO BÁSICO</t>
  </si>
  <si>
    <t xml:space="preserve">Sueldos </t>
  </si>
  <si>
    <t>Enero</t>
  </si>
  <si>
    <t>T HUMANO</t>
  </si>
  <si>
    <t>aramirez@itrc.gov.co</t>
  </si>
  <si>
    <t>REVISADO SIN CAMBIOS</t>
  </si>
  <si>
    <t>003</t>
  </si>
  <si>
    <t>A-01-01-01-001-003</t>
  </si>
  <si>
    <t>PRIMA TÉCNICA SALARIAL</t>
  </si>
  <si>
    <t>Prima Técnica Salarial</t>
  </si>
  <si>
    <t>004</t>
  </si>
  <si>
    <t>A-01-01-01-001-004</t>
  </si>
  <si>
    <t>SUBSIDIO DE ALIMENTACIÓN</t>
  </si>
  <si>
    <t>Subsidio de Alimentación</t>
  </si>
  <si>
    <t>005</t>
  </si>
  <si>
    <t>A-01-01-01-001-005</t>
  </si>
  <si>
    <t>AUXILIO DE TRANSPORTE</t>
  </si>
  <si>
    <t>Auxilo de Transporte</t>
  </si>
  <si>
    <t>006</t>
  </si>
  <si>
    <t>A-01-01-01-001-006</t>
  </si>
  <si>
    <t>PRIMA DE SERVICIO</t>
  </si>
  <si>
    <t>Prima de Servicios</t>
  </si>
  <si>
    <t>007</t>
  </si>
  <si>
    <t>A-01-01-01-001-007</t>
  </si>
  <si>
    <t>BONIFICACIÓN POR SERVICIOS PRESTADOS</t>
  </si>
  <si>
    <t>Bonificación por Servicios Prestados</t>
  </si>
  <si>
    <t>008</t>
  </si>
  <si>
    <t>A-01-01-01-001-008</t>
  </si>
  <si>
    <t>HORAS EXTRAS, DOMINICALES, FESTIVOS Y RECARGOS</t>
  </si>
  <si>
    <t>Horas Extras,Dominic. y Festivos</t>
  </si>
  <si>
    <t>009</t>
  </si>
  <si>
    <t>A-01-01-01-001-009</t>
  </si>
  <si>
    <t>PRIMA DE NAVIDAD</t>
  </si>
  <si>
    <t>Prima de Navidad</t>
  </si>
  <si>
    <t>010</t>
  </si>
  <si>
    <t>A-01-01-01-001-010</t>
  </si>
  <si>
    <t>PRIMA DE VACACIONES</t>
  </si>
  <si>
    <t>Prima de Vacaciones</t>
  </si>
  <si>
    <t>02</t>
  </si>
  <si>
    <t>A-01-01-02</t>
  </si>
  <si>
    <t>CONTRIBUCIONES INHERENTES A LA NÓMINA</t>
  </si>
  <si>
    <t>A-01-01-02-001</t>
  </si>
  <si>
    <t>PENSIONES</t>
  </si>
  <si>
    <t>Fondos Administradores de Pensiones</t>
  </si>
  <si>
    <t>002</t>
  </si>
  <si>
    <t>A-01-01-02-002</t>
  </si>
  <si>
    <t>SALUD</t>
  </si>
  <si>
    <t>Empresas Promotoras de Salud</t>
  </si>
  <si>
    <t>A-01-01-02-003</t>
  </si>
  <si>
    <t>APORTES DE CESANTÍAS</t>
  </si>
  <si>
    <t xml:space="preserve">Aportes a Cesantias </t>
  </si>
  <si>
    <t>A-01-01-02-004</t>
  </si>
  <si>
    <t>CAJAS DE COMPENSACIÓN FAMILIAR</t>
  </si>
  <si>
    <t xml:space="preserve"> Cajas de Compensación Privadas</t>
  </si>
  <si>
    <t>A-01-01-02-005</t>
  </si>
  <si>
    <t>APORTES GENERALES AL SISTEMA DE RIESGOS LABORALES</t>
  </si>
  <si>
    <t>Administradoras Publicas De  Aportes Para Accidentes De Trabajo Y Enfermedades Profesionales</t>
  </si>
  <si>
    <t>A-01-01-02-006</t>
  </si>
  <si>
    <t>APORTES AL ICBF</t>
  </si>
  <si>
    <t>Aportes al ICBF</t>
  </si>
  <si>
    <t>A-01-01-02-007</t>
  </si>
  <si>
    <t>APORTES AL SENA</t>
  </si>
  <si>
    <t>Aportes al SENA</t>
  </si>
  <si>
    <t>A-01-01-02-008</t>
  </si>
  <si>
    <t>APORTES A LA ESAP</t>
  </si>
  <si>
    <t>Aportes a la ESAP</t>
  </si>
  <si>
    <t>A-01-01-02-009</t>
  </si>
  <si>
    <t>APORTES A ESCUELAS INDUSTRIALES E INSTITUTOS TÉCNICOS</t>
  </si>
  <si>
    <t>Aportes A Escuelas Industriales E Institutos Técnicos</t>
  </si>
  <si>
    <t>03</t>
  </si>
  <si>
    <t>A-01-01-03</t>
  </si>
  <si>
    <t>REMUNERACIONES NO CONSTITUTIVAS DE FACTOR SALARIAL</t>
  </si>
  <si>
    <t>A-01-01-03-001-001</t>
  </si>
  <si>
    <t>SUELDO DE VACACIONES</t>
  </si>
  <si>
    <t>Sueldos Vacaciones</t>
  </si>
  <si>
    <t>A-01-01-03-001-002</t>
  </si>
  <si>
    <t>INDEMNIZACIÓN POR VACACIONES</t>
  </si>
  <si>
    <t>Indemnización de Vacaciones</t>
  </si>
  <si>
    <t>A-01-01-03-001-003</t>
  </si>
  <si>
    <t>BONIFICACIÓN ESPECIAL DE RECREACIÓN</t>
  </si>
  <si>
    <t>Bonificación Especial de Recreación</t>
  </si>
  <si>
    <t>A-01-01-03-002</t>
  </si>
  <si>
    <t>PRIMA TÉCNICA NO SALARIAL</t>
  </si>
  <si>
    <t>Prima Técnica No Salarial</t>
  </si>
  <si>
    <t>016</t>
  </si>
  <si>
    <t>A-01-01-03-016</t>
  </si>
  <si>
    <t>PRIMA DE COORDINACIÓN</t>
  </si>
  <si>
    <t>Prima de Coordinación</t>
  </si>
  <si>
    <t>030</t>
  </si>
  <si>
    <t>A-01-01-03-030</t>
  </si>
  <si>
    <t>BONIFICACIÓN DE DIRECCIÓN</t>
  </si>
  <si>
    <t>Bonificación de Dirección</t>
  </si>
  <si>
    <t>A-02</t>
  </si>
  <si>
    <t>ADQUISICIÓN DE BIENES  Y SERVICIOS</t>
  </si>
  <si>
    <t>A-02-01</t>
  </si>
  <si>
    <t>ADQUISICIÓN DE ACTIVOS NO FINANCIEROS</t>
  </si>
  <si>
    <t>A-02-01-01</t>
  </si>
  <si>
    <t>ACTIVOS FIJOS</t>
  </si>
  <si>
    <t>A-02-01-01-004</t>
  </si>
  <si>
    <t>MAQUINARIA Y EQUIPO</t>
  </si>
  <si>
    <t>A-02-01-01-004-005</t>
  </si>
  <si>
    <t>MAQUINARIA DE OFICINA, CONTABILIDAD E INFORMÁTICA</t>
  </si>
  <si>
    <t>A-02-01-01-004-005-02</t>
  </si>
  <si>
    <t>MAQUINARIA DE INFORMÁTICA Y SUS PARTES, PIEZAS Y ACCESORIOS</t>
  </si>
  <si>
    <t>Certificados digitales / token función pública para SIIF y facturación electrónica</t>
  </si>
  <si>
    <t>AGOSTO</t>
  </si>
  <si>
    <t>CMC</t>
  </si>
  <si>
    <t>FINANCIERA</t>
  </si>
  <si>
    <t>hgarzon@itrc.gov.co</t>
  </si>
  <si>
    <t>REVISADO</t>
  </si>
  <si>
    <t>Computadores de Escritorio y/o Portátiles</t>
  </si>
  <si>
    <t>ENERO</t>
  </si>
  <si>
    <t>CCE-AMP</t>
  </si>
  <si>
    <t>OATI- ADMINISTRATIVA</t>
  </si>
  <si>
    <t>mlondono@itrc.gov.co</t>
  </si>
  <si>
    <t>ALTA</t>
  </si>
  <si>
    <t>A-02-01-01-006</t>
  </si>
  <si>
    <t>OTROS ACTIVOS FIJOS</t>
  </si>
  <si>
    <t>A-02-01-01-006-002</t>
  </si>
  <si>
    <t>PRODUCTOS DE LA PROPIEDAD INTELECTUAL</t>
  </si>
  <si>
    <t>1</t>
  </si>
  <si>
    <t>A-02-01-01-006-002-03-1-01</t>
  </si>
  <si>
    <t>PAQUETES DE SOFTWARE</t>
  </si>
  <si>
    <t xml:space="preserve">Licencias sobre Servicios en la Nube  de Ofimática y de Colaboración - sobre la Suite de OFFICE 365 -  para las tareas misionales y de apoyo </t>
  </si>
  <si>
    <t>MAYO</t>
  </si>
  <si>
    <t>OATI</t>
  </si>
  <si>
    <t>Licenciamiento Software de Seguridad de Red Perimetral FORTINET</t>
  </si>
  <si>
    <t>MARZO</t>
  </si>
  <si>
    <t>SASI</t>
  </si>
  <si>
    <t>MEDIA</t>
  </si>
  <si>
    <t xml:space="preserve">Licenciamiento del Software de  Anti-Malware-Antivirus </t>
  </si>
  <si>
    <t xml:space="preserve">Licenciamiento de Certificados digitales de Sitio WEB Seguro SSL </t>
  </si>
  <si>
    <t>SEPT</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</si>
  <si>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</si>
  <si>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</si>
  <si>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</si>
  <si>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</si>
  <si>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</si>
  <si>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</si>
  <si>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</si>
  <si>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</si>
  <si>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09</t>
  </si>
  <si>
    <t>A-02-02-01-002-003-09</t>
  </si>
  <si>
    <t>OTROS PRODUCTOS ALIMENTICIOS N.C.P.</t>
  </si>
  <si>
    <t>Producto de cafetería VF</t>
  </si>
  <si>
    <t>ADMINISTRATIVA</t>
  </si>
  <si>
    <t>cagonzalez@itrc.gov.co</t>
  </si>
  <si>
    <t xml:space="preserve">Producto de cafetería </t>
  </si>
  <si>
    <t>A-02-02-01-002-008</t>
  </si>
  <si>
    <t>DOTACIÓN (PRENDAS DE VESTIR Y CALZADO)</t>
  </si>
  <si>
    <t>Dotacion legal de vestuario y calzado para personal permanente</t>
  </si>
  <si>
    <t>Febrero</t>
  </si>
  <si>
    <t>Mínima Cuantía</t>
  </si>
  <si>
    <t>A-02-02-01-003</t>
  </si>
  <si>
    <t>OTROS BIENES TRANSPORTABLES (EXCEPTO PRODUCTOS METÁLICOS, MAQUINARIA Y EQUIPO)</t>
  </si>
  <si>
    <t>A-02-02-01-003-002</t>
  </si>
  <si>
    <t>PASTA O PULPA, PAPEL Y PRODUCTOS DE PAPEL; IMPRESOS Y ARTÍCULOS RELACIONADOS</t>
  </si>
  <si>
    <t>A-02-02-01-003-002-01</t>
  </si>
  <si>
    <t>PASTA DE PAPEL, PAPEL Y CARTÓN</t>
  </si>
  <si>
    <t>Suministros de papelería y útiles de escritorio.</t>
  </si>
  <si>
    <t>06</t>
  </si>
  <si>
    <t>A-02-02-01-003-002-06</t>
  </si>
  <si>
    <t>SELLOS, CHEQUERAS, BILLETES DE BANCO, TÍTULOS DE ACCIONES, CATÁLOGOS Y FOLLETOS, MATERIAL PARA ANUNCIOS PUBLICITARIOS Y OTROS MATERIALES IMPRESOS</t>
  </si>
  <si>
    <t>Caja Menor impresos y publicaciones.</t>
  </si>
  <si>
    <t>A-02-02-01-003-002-07</t>
  </si>
  <si>
    <t>LIBROS DE REGISTROS, LIBROS DE CONTABILIDAD, CUADERNILLOS DE NOTAS, BLOQUES PARA CARTAS, AGENDAS Y ARTÍCULOS SIMILARES, SECANTES, ENCUADERNADORES, CLASIFICADORES PARA ARCHIVOS, FORMULARIOS Y OTROS ARTÍCULOS DE ESCRITORIO, DE PAPEL O CARTÓN</t>
  </si>
  <si>
    <t>Caja Menor Papelería y utiles de escritorio y oficina.</t>
  </si>
  <si>
    <t>A-02-02-01-003-003</t>
  </si>
  <si>
    <t>PRODUCTOS DE HORNOS DE COQUE; PRODUCTOS DE REFINACIÓN DE PETRÓLEO Y COMBUSTIBLE NUCLEAR</t>
  </si>
  <si>
    <t>A-02-02-01-003-003-03</t>
  </si>
  <si>
    <t>ACEITES DE PETRÓLEO O ACEITES OBTENIDOS DE MINERALES BITUMINOSOS (EXCEPTO LOS ACEITES CRUDOS); PREPARADOS N.C.P., QUE CONTENGAN POR LO MENOS EL 70% DE SU PESO EN ACEITES DE ESOS TIPOS Y CUYOS COMPONENTES BÁSICOS SEAN ESOS ACEITES</t>
  </si>
  <si>
    <t>Combustible para Automóviles y moto a cargo de la Agencia</t>
  </si>
  <si>
    <t>AMP</t>
  </si>
  <si>
    <t>A-02-02-01-003-005</t>
  </si>
  <si>
    <t>OTROS PRODUCTOS QUÍMICOS; FIBRAS ARTIFICIALES (O FIBRAS INDUSTRIALES HECHAS POR EL HOMBRE)</t>
  </si>
  <si>
    <t>A-02-02-01-003-005-02</t>
  </si>
  <si>
    <t>Productos Farmaceuticos</t>
  </si>
  <si>
    <t>(Kits de primeros auxilios para servicios médicos de emergencia, vendajes de Gasa , Vendajes o compresas de Uso General, soluciones limpieza de heridas..)</t>
  </si>
  <si>
    <t>Abril</t>
  </si>
  <si>
    <t>A-02-02-01-003-005-03</t>
  </si>
  <si>
    <t>JABÓN, PREPARADOS PARA LIMPIEZA, PERFUMES Y PREPARADOS DE TOCADOR</t>
  </si>
  <si>
    <t>Caja Menor - Productos de Aseo y Limpieza.</t>
  </si>
  <si>
    <t>Producto de Aseo VF</t>
  </si>
  <si>
    <t xml:space="preserve">Producto de Aseo </t>
  </si>
  <si>
    <t>A-02-02-01-003-006</t>
  </si>
  <si>
    <t>PRODUCTOS DE CAUCHO Y PLÁSTICO</t>
  </si>
  <si>
    <t>A-02-02-01-003-006-09</t>
  </si>
  <si>
    <t>OTROS PRODUCTOS PLÁSTICOS</t>
  </si>
  <si>
    <t>Suministros de papelería y útiles de escritorio. Productos plasticos y otros</t>
  </si>
  <si>
    <t>A-02-02-01-003-008</t>
  </si>
  <si>
    <t>OTROS BIENES TRANSPORTABLES N.C.P.</t>
  </si>
  <si>
    <t>A-02-02-01-003-008-09</t>
  </si>
  <si>
    <t>OTROS ARTÍCULOS MANUFACTURADOS N.C.P.</t>
  </si>
  <si>
    <t>Suministro de papeleria y útiles de escritorio Otros productos manufacturados</t>
  </si>
  <si>
    <t>A-02-02-01-004</t>
  </si>
  <si>
    <t>PRODUCTOS METÁLICOS Y PAQUETES DE SOFTWARE</t>
  </si>
  <si>
    <t>A-02-02-01-004-002</t>
  </si>
  <si>
    <t>PRODUCTOS METÁLICOS ELABORADOS (EXCEPTO MAQUINARIA Y EQUIPO)</t>
  </si>
  <si>
    <t>Suministro de papeleria y útiles de escritorio Productos metálicos</t>
  </si>
  <si>
    <t>A-02-02-01-004-003</t>
  </si>
  <si>
    <t>MAQUINARIA PARA USO GENERAL</t>
  </si>
  <si>
    <t>A-02-02-01-004-003-09</t>
  </si>
  <si>
    <t>OTRAS MÁQUINAS PARA USOS GENERALES Y SUS PARTES Y PIEZAS</t>
  </si>
  <si>
    <t>Repuestos para mantenimiento de vehículos</t>
  </si>
  <si>
    <t>Caja Menor Otras Maquinas para usos generales y sus partes y piezas (Caja Menor Maquinarias, partes y piezas)</t>
  </si>
  <si>
    <t>n/a</t>
  </si>
  <si>
    <t>A-02-02-01-004-007</t>
  </si>
  <si>
    <t>EQUIPO Y APARATOS DE RADIO, TELEVISIÓN Y COMUNICACIONES</t>
  </si>
  <si>
    <t>08</t>
  </si>
  <si>
    <t>A-02-02-01-004-007-08</t>
  </si>
  <si>
    <t>Servicio de administración de aplicaciones de software- Seguimiento teletrabajo</t>
  </si>
  <si>
    <t xml:space="preserve">Enero </t>
  </si>
  <si>
    <t>SAMC</t>
  </si>
  <si>
    <t>A-02-02-02</t>
  </si>
  <si>
    <t>ADQUISICIÓN DE SERVICIOS</t>
  </si>
  <si>
    <t>A-02-02-02-006</t>
  </si>
  <si>
    <t>SERVICIOS DE ALOJAMIENTO; SERVICIOS DE SUMINISTRO DE COMIDAS Y BEBIDAS; SERVICIOS DE TRANSPORTE; Y SERVICIOS DE DISTRIBUCIÓN DE ELECTRICIDAD, GAS Y AGUA</t>
  </si>
  <si>
    <t>A-02-02-02-006-003</t>
  </si>
  <si>
    <t>ALOJAMIENTO; SERVICIOS DE SUMINISTROS DE COMIDAS Y BEBIDAS.</t>
  </si>
  <si>
    <t>A-02-02-02-006-003-03</t>
  </si>
  <si>
    <t>SERVICIOS DE SUMINISTRO DE COMIDAS</t>
  </si>
  <si>
    <t>Caja menor - Servicios de suministros de comidas</t>
  </si>
  <si>
    <t>A-02-02-02-006-004</t>
  </si>
  <si>
    <t>SERVICIOS DE TRANSPORTE DE PASAJEROS</t>
  </si>
  <si>
    <t>Servicio de transporte de servidores de la Agencia ITRC</t>
  </si>
  <si>
    <t>Caja menor - Servicios de Transporte</t>
  </si>
  <si>
    <t>Servicio de agencia de viajes para suministro de Tiquetes y Transporte Terrestre</t>
  </si>
  <si>
    <t>Contratación directa</t>
  </si>
  <si>
    <t>A-02-02-02-006-008</t>
  </si>
  <si>
    <t>SERVICIOS POSTALES Y DE MENSAJERÍA</t>
  </si>
  <si>
    <t>Correo Nacional e Internacional VF</t>
  </si>
  <si>
    <t>CONTRATO INTERADMINISTRATIVO</t>
  </si>
  <si>
    <t>A-02-02-02-006-009</t>
  </si>
  <si>
    <t>SERVICIOS DE DISTRIBUCIÓN DE ELECTRICIDAD, GAS Y AGUA (POR CUENTA PROPIA)</t>
  </si>
  <si>
    <t>A-02-02-02-006-009-01</t>
  </si>
  <si>
    <t>SERVICIOS DE DISTRIBUCIÓN DE ELECTRICIDAD, Y SERVICIOS DE DISTRIBUCIÓN DE GAS (POR CUENTA PROPIA)</t>
  </si>
  <si>
    <t>Servicio de energía</t>
  </si>
  <si>
    <t>A-02-02-02-007</t>
  </si>
  <si>
    <t>SERVICIOS FINANCIEROS Y SERVICIOS CONEXOS, SERVICIOS INMOBILIARIOS Y SERVICIOS DE LEASING</t>
  </si>
  <si>
    <t>A-02-02-02-007-001</t>
  </si>
  <si>
    <t>SERVICIOS FINANCIEROS Y SERVICIOS CONEXOS</t>
  </si>
  <si>
    <t>A-02-02-02-007-001-01</t>
  </si>
  <si>
    <t xml:space="preserve"> Servicios financieros, comisiones bancarias, 4x1000.</t>
  </si>
  <si>
    <t>5</t>
  </si>
  <si>
    <t>A-02-02-02-007-001-03-5-01</t>
  </si>
  <si>
    <t>SERVICIOS DE SEGUROS DE VEHÍCULOS AUTOMOTORES</t>
  </si>
  <si>
    <t>Contratación de seguros Todo riesgo de los vehículos de la Entidad.</t>
  </si>
  <si>
    <t>05</t>
  </si>
  <si>
    <t>A-02-02-02-007-001-03-5-05</t>
  </si>
  <si>
    <t>SERVICIOS DE SEGUROS GENERALES DE RESPONSABILIDAD CIVIL</t>
  </si>
  <si>
    <t>Plan de seguros e inclusion de bienes</t>
  </si>
  <si>
    <t>abril</t>
  </si>
  <si>
    <t>07</t>
  </si>
  <si>
    <t>A-02-02-02-007-001-03-5-07</t>
  </si>
  <si>
    <t>SERVICIOS DE SEGURO OBLIGATORIO DE ACCIDENTES DE TRÁNSITO (SOAT)</t>
  </si>
  <si>
    <t>SOAT Automóviles y Moto</t>
  </si>
  <si>
    <t>A-02-02-02-007-002</t>
  </si>
  <si>
    <t>SERVICIOS INMOBILIARIOS</t>
  </si>
  <si>
    <t>A-02-02-02-007-002-01-1</t>
  </si>
  <si>
    <t>SERVICIOS DE ALQUILER O ARRENDAMIENTO CON O SIN OPCIÓN DE COMPRA RELATIVOS A BIENES INMUEBLES PROPIOS O ARRENDADOS</t>
  </si>
  <si>
    <t>VF arrendamiento de las oficinas para la Sede de la Agencia ITRC</t>
  </si>
  <si>
    <t xml:space="preserve"> Arendamiento de las oficinas para la Sede de la Agencia ITRC</t>
  </si>
  <si>
    <t>A-02-02-02-007-003</t>
  </si>
  <si>
    <t>SERVICIOS DE ARRENDAMIENTO O ALQUILER SIN OPERARIO</t>
  </si>
  <si>
    <t>A-02-02-02-007-003-01</t>
  </si>
  <si>
    <t>SERVICIOS DE ARRENDAMIENTO O ALQUILER DE MAQUINARIA Y EQUIPO SIN OPERARIO</t>
  </si>
  <si>
    <t>Vigencias Futuras - Servicios de arrendamiento de  infraestructura tecnológica e informáticos  equipos de cómputo</t>
  </si>
  <si>
    <t>ENE</t>
  </si>
  <si>
    <t>Directa</t>
  </si>
  <si>
    <t xml:space="preserve"> Servicios de arrendamiento de  infraestructura tecnológica e informáticos  equipos de cómputo</t>
  </si>
  <si>
    <t>MAY</t>
  </si>
  <si>
    <t>Vigencias Futuras - Servicios de arrendamiento de  infraestructura tecnológica e informáticos impresoras e insumos</t>
  </si>
  <si>
    <t>Servicios de arrendamiento de  infraestructura tecnológica e informáticos impresoras e insumos</t>
  </si>
  <si>
    <t>Vigencias Futuras - Servicios de arrendamiento de  infraestructura tecnológica e informáticos scaner</t>
  </si>
  <si>
    <t xml:space="preserve"> Servicios de arrendamiento de  infraestructura tecnológica e informáticos scaner</t>
  </si>
  <si>
    <t>Vigenica Futura de Arrendamiento solución de Telefonía IP</t>
  </si>
  <si>
    <t>A-02-02-02-007-003-02</t>
  </si>
  <si>
    <t>SERVICIOS DE ARRENDAMIENTO SIN OPCIÓN DE COMPRA DE OTROS BIENES</t>
  </si>
  <si>
    <t>Servicio de arrendamiento elementos de aseo y cafetería VF</t>
  </si>
  <si>
    <t>Servicio de arrendamiento elementos de aseo y cafetería</t>
  </si>
  <si>
    <t>A-02-02-02-008</t>
  </si>
  <si>
    <t>SERVICIOS PRESTADOS A LAS EMPRESAS Y SERVICIOS DE PRODUCCIÓN</t>
  </si>
  <si>
    <t>A-02-02-02-008-002</t>
  </si>
  <si>
    <t>SERVICIOS JURÍDICOS Y CONTABLES</t>
  </si>
  <si>
    <t>A-02-02-02-008-002-01</t>
  </si>
  <si>
    <t>SERVICIOS JURÍDICOS</t>
  </si>
  <si>
    <t>Contratar la prestación de servicios profesionales jurídicos (Segunda Instancia)</t>
  </si>
  <si>
    <t>enero</t>
  </si>
  <si>
    <t>Experto Misional</t>
  </si>
  <si>
    <t>ipalacios@itrc.gov.co</t>
  </si>
  <si>
    <t>Contratar la Prestación de Servicios Profesionales, con Perfil de Abogado, Administrador, Psicologo o carrera afines</t>
  </si>
  <si>
    <t>Contratar Prestación de Servicios Profesionales. Profesional en Derecho con especialización y conocimientos en litigio y defensa judicial.</t>
  </si>
  <si>
    <t>CONTRATO</t>
  </si>
  <si>
    <t>SDL</t>
  </si>
  <si>
    <t>cmaldonado@itrc.gov.co</t>
  </si>
  <si>
    <t>REVISAR TABLA DE HONORARIOS</t>
  </si>
  <si>
    <t>Contratar Prestación de Servicios Profesionales. Profesional en Derecho con especialización y conocimientos en Derecho Administrativo para el ejercicio de Cobro Coactivo y  de representación judicial  y extrajudicial en la  entidad.</t>
  </si>
  <si>
    <t>FEBRERO</t>
  </si>
  <si>
    <t>Prestación de servicios para asesoría jurídica en la secretaría general de la U.A.E Agencia ITRC</t>
  </si>
  <si>
    <t xml:space="preserve">Contratar Prestación de Servicios Profesionales de Analista para el Observatorio Agencia ITRC de la con perfil de Abogado, Economista, Administrador, Ingeniero Industrial o Afines </t>
  </si>
  <si>
    <t>Contratar la prestacion de servicios profesionales de un (1) abogado para la Subdirección de Instrucción Disciplinaria para la sustanciación de Actos Admnistrativos</t>
  </si>
  <si>
    <t xml:space="preserve">directa </t>
  </si>
  <si>
    <t>SID</t>
  </si>
  <si>
    <t>lrobles@itrc.gov.co</t>
  </si>
  <si>
    <t>Contrato servicios profesionales, para apoyar la realización de auditorías internas de gestión con componente jurídico, por un profesional en Derecho, con experiencia en auditoría.</t>
  </si>
  <si>
    <t>Contratación Directa</t>
  </si>
  <si>
    <t>OACI</t>
  </si>
  <si>
    <t>(2) Contratos para prestación de Servicios Profesionales para la SID. Profesional en Derecho</t>
  </si>
  <si>
    <t>Caja Menor - Gastos judiciales.</t>
  </si>
  <si>
    <t>930.191.066,00</t>
  </si>
  <si>
    <t>A-02-02-02-008-003</t>
  </si>
  <si>
    <t>OTROS SERVICIOS PROFESIONALES, CIENTÍFICOS Y TÉCNICOS</t>
  </si>
  <si>
    <t>A-02-02-02-008-003-01-1</t>
  </si>
  <si>
    <t>SERVICIOS DE CONSULTORÍA EN ADMINISTRACIÓN Y SERVICIOS DE GESTIÓN</t>
  </si>
  <si>
    <t>Contratista de Prestacion de Servicios para la atención de actividades de monitoreo de las inspecciones y de gestión documental de la SAGR - Técnico</t>
  </si>
  <si>
    <t>SAGR</t>
  </si>
  <si>
    <t>vruzynke@itrc.gov.co</t>
  </si>
  <si>
    <t>REVISAR CON LA SAGR</t>
  </si>
  <si>
    <t>Prestación de servicios profesionales para realizar actividades relacionadas con las etapas de planeación, precontractual, contractual y post contractual de los procesos de contratación que adelante la agencia. Economista</t>
  </si>
  <si>
    <t>SG</t>
  </si>
  <si>
    <t>irodriguez@itrc.gov.co</t>
  </si>
  <si>
    <t>Contratista profesional especializado para la atención de actividades de verificación de las inspecciones</t>
  </si>
  <si>
    <t>Prestación de servicios  profesionales  para  el área de comunicaciones - COMUNICADOR</t>
  </si>
  <si>
    <t xml:space="preserve">Febrero </t>
  </si>
  <si>
    <t xml:space="preserve">Prestación de servicios </t>
  </si>
  <si>
    <t xml:space="preserve">Comunicaciones </t>
  </si>
  <si>
    <t>mciro@itrc.gov.co</t>
  </si>
  <si>
    <t>REVISAR VALORES CON AL EXPERTA EN COMUNICACIONES</t>
  </si>
  <si>
    <t>Prestación de servicios para  el Area de comunicaciones - DISEÑADOR GRÁFICO. Se requiere de un Técnico</t>
  </si>
  <si>
    <t>Contratista con perfil de Administrador, Economista, Ingeniero Industrial y Afines para el Observatorio de la Agencia ITRC</t>
  </si>
  <si>
    <t>Prestación de Servicios Profesionales a la Oficina Asesora de Planeación para las actividades relacionadas con el SIG, FURAG; Gestión de Riesgos, Desarrollo de prácticas de Innovación y Asesoría y acompañamiento de actividades relacionadas con SIIF, SECOP II</t>
  </si>
  <si>
    <t>OAP</t>
  </si>
  <si>
    <t>nbeltran@itrc.gov.co</t>
  </si>
  <si>
    <t>Prestación de Servicios Profesionales para los Seguimientos Trimestrales al cumplimiento de los Planes 2023, a cargo de la OATI, Talento Humano, Administrativa y Plan de Participación Ciudadana y en el acompañamiento de actividades relacionadas con MIPG</t>
  </si>
  <si>
    <t xml:space="preserve"> Prestación de Servicios Profesionales para la elaboración, revisión y seguimiento de los Planes de Acción Anual,  Plan Anticorrupción y de Atención al Ciudadano, tanto de la OAP como de las demas Areas; Acompañamiento de actividades relacionadas con Rendición de Cuentas, y MIPG.</t>
  </si>
  <si>
    <t>REVISAR CON LA OAP</t>
  </si>
  <si>
    <t>Contratar la prestación de servicios profesionales de apoyo a la gestión para la implementación e intervención del Programa de Cultura y Clima Organizacional de la Agencia ITRC</t>
  </si>
  <si>
    <t>Contratar la prestacion de servicios profesionales experto con licencia en seguridad y salud en el trabajo</t>
  </si>
  <si>
    <t>Prestar servicios profesionales para el acompañamiento en la gestión estratégica TI, con cerificación  en ITIL version vigente con experiencia en  Arquitectura Empresarial.</t>
  </si>
  <si>
    <t>Prestacion de Servicios. Técnico en TI.</t>
  </si>
  <si>
    <t>9</t>
  </si>
  <si>
    <t>Contratar los servicios (1) de Conductores para los vehículos de la Agencia.</t>
  </si>
  <si>
    <t>Prestación de servicios profesionales de apoyo para la consolidación, organización, registro de activos tecnológicos y presentación de informes relacionados con indicadores contables sobre normas NICSP generados por la Oficina de Tecnologías de la información, experiencia en manejo de administración de activos de software SAM, conocimientos ITIL en la práctica de gestión de activos.</t>
  </si>
  <si>
    <t xml:space="preserve">Prestación de servicios profesionales con enfasis en Arquitectura empresarial, planes estratégicos, gobierno y gestión de TI,  gobierno digital. De apoyo para la gestión estratégica, preservación digital, gestión archivistica enfocada a procesos de TI, experiencia en administración y gestión de proyectos en TI, MIPG, FURAG. </t>
  </si>
  <si>
    <t xml:space="preserve">Contratar la prestacion de servicios profesionales para temas de planta de personal. </t>
  </si>
  <si>
    <t>3</t>
  </si>
  <si>
    <t>A-02-02-02-008-003-01-3</t>
  </si>
  <si>
    <t>SERVICIOS DE TECNOLOGÍA DE LA INFORMACIÓN (TI) DE CONSULTORÍA Y DE APOYO</t>
  </si>
  <si>
    <t>Contrato servicios especializados para la realización de auditoría al componente tecnológico de la Agencia ITRC, de acuerdo con la normatividad vigente para el sector público y las normas de auditoría de general aceptación</t>
  </si>
  <si>
    <t>Marzo</t>
  </si>
  <si>
    <t>Selección Abreviada de Menor Cuantía. </t>
  </si>
  <si>
    <t>Soporte especializado Administración  Base de datos remoto o en  sitio</t>
  </si>
  <si>
    <t>SERVICIOS DE TELECOMUNICACIONES A TRAVÉS DE INTERNET</t>
  </si>
  <si>
    <t>Servicios complementarios de experto en conectividad para fase de implemtacion IPV6</t>
  </si>
  <si>
    <t>4</t>
  </si>
  <si>
    <t>A-02-02-02-008-003-01-4</t>
  </si>
  <si>
    <t>SERVICIOS DE DISEÑO Y DESARROLLO DE LA  TECNÓLOGIA DE LA INFORMACIÓN (TI)</t>
  </si>
  <si>
    <t>Servicios de WEB MASTER/Soporte WEB   a cargo de la OATI</t>
  </si>
  <si>
    <t xml:space="preserve">Licitación Pública </t>
  </si>
  <si>
    <t>REVISAR CONTRATACIÓN CON LA OATI- SERVICIOS PROFESIONALES</t>
  </si>
  <si>
    <t>SERVICIOS DE DISEÑO Y DESARROLLO DE LA TECNOLOGÍA DE LA INFORMACIÓN (TI)</t>
  </si>
  <si>
    <t xml:space="preserve">Servicios de actualización y mantenimiento de software de nómina y software administrativo - SIGEP </t>
  </si>
  <si>
    <t>Servicios de soporte y mantenimiento  del software de direccionamiento estratégico institucional y riesgos - SGDEI.</t>
  </si>
  <si>
    <t>Servicios de actualización y mantenimiento del software de inventarios y contratación - NEON.</t>
  </si>
  <si>
    <t>BAJA</t>
  </si>
  <si>
    <t>Renovación Soporte Anualizado - ORACLE</t>
  </si>
  <si>
    <t>ABRIL</t>
  </si>
  <si>
    <t>A-02-02-02-008-003-09</t>
  </si>
  <si>
    <t>OTROS SERVICIOS PROFESIONALES Y TÉCNICOS N.C.P.</t>
  </si>
  <si>
    <t>Servicios  apoyo técnico de Agencia de Medios a cargo de la OATI</t>
  </si>
  <si>
    <t>A-02-02-02-008-004</t>
  </si>
  <si>
    <t>SERVICIOS DE TELECOMUNICACIONES, TRANSMISIÓN Y SUMINISTRO DE INFORMACIÓN</t>
  </si>
  <si>
    <t>A-02-02-02-008-004-01</t>
  </si>
  <si>
    <t>SERVICIOS DE TELEFONÍA Y OTRAS TELECOMUNICACIONES</t>
  </si>
  <si>
    <t>Servicio de telefonía celular</t>
  </si>
  <si>
    <t>127.587.320,00</t>
  </si>
  <si>
    <t>Línea 01-8000 123 004 Línea Gratuita de Denuncias y Quejas</t>
  </si>
  <si>
    <t>Servicios integral de una solución de telefonía IP.</t>
  </si>
  <si>
    <t>A-02-02-02-008-004-02</t>
  </si>
  <si>
    <t>Vigencias futuras - Servicio de conectividad de canal de INTERNET - por 4 meses (enero 1 hasta abril 30 de 2023).</t>
  </si>
  <si>
    <t>Servicio de conectividad de canal  de INTERNET por 8 meses (mayo 1 hasta diciembre 31 de 2023), incluye incremento por IPC.</t>
  </si>
  <si>
    <t>Renovación Membresia POOL direccionamiento IPV6</t>
  </si>
  <si>
    <t>A-02-02-02-008-004-05</t>
  </si>
  <si>
    <t>SERVICIOS DE BIBLIOTECAS Y ARCHIVOS</t>
  </si>
  <si>
    <t xml:space="preserve">vf  Prestar los servicios de almacenamiento, custodia, conservación y préstamo del archivo de la Agencia ITRC </t>
  </si>
  <si>
    <t xml:space="preserve">  Prestar los servicios de almacenamiento, custodia, conservación y préstamo del archivo de la Agencia ITRC </t>
  </si>
  <si>
    <t>A-02-02-02-008-004-05 )Traslado)</t>
  </si>
  <si>
    <t>(3) Contrato para prestación de servicios para la SID. Técnico</t>
  </si>
  <si>
    <t>A-02-02-02-008-005</t>
  </si>
  <si>
    <t>SERVICIOS DE SOPORTE</t>
  </si>
  <si>
    <t>A-02-02-02-008-005-02</t>
  </si>
  <si>
    <t>SERVICIO DE INVESTIGACION Y SEGURIDAD</t>
  </si>
  <si>
    <t>Estudios de Seguridad y Poligrafo para aspirantes a los cargos vacantes de la Agencia ITRC</t>
  </si>
  <si>
    <t>A-02-02-02-008-005-03</t>
  </si>
  <si>
    <t>SERVICIOS DE LIMPIEZA</t>
  </si>
  <si>
    <t>Operarios de aseo VF</t>
  </si>
  <si>
    <t>Operarios de aseo</t>
  </si>
  <si>
    <t>A-02-02-02-008-005-09-4</t>
  </si>
  <si>
    <t>SERVICIOS ADMINISTRATIVOS CONBINADOS DE OFICINA</t>
  </si>
  <si>
    <t>Vigencia Futura -  Administración de correspondencia Correo Nacional</t>
  </si>
  <si>
    <t>A-02-02-02-008-005-09-9</t>
  </si>
  <si>
    <t>OTROS SERVICIOS DE APOYO Y DE INFORMACIÓN N.C.P.</t>
  </si>
  <si>
    <t>Operarios de cafetería VF</t>
  </si>
  <si>
    <t xml:space="preserve">Operarios de cafetería </t>
  </si>
  <si>
    <t>A-02-02-02-008-007</t>
  </si>
  <si>
    <t>SERVICIOS DE MANTENIMIENTO, REPARACIÓN E INSTALACIÓN (EXCEPTO SERVICIOS DE CONSTRUCCIÓN)</t>
  </si>
  <si>
    <t>A-02-02-02-008-007-01-3</t>
  </si>
  <si>
    <t>SERVICIOS DE MANTENIMIENTO Y REPARACIÓN DE COMPUTADORES Y EQUIPO PERIFÉRICO</t>
  </si>
  <si>
    <t>VF - Servicio de Arrendamiento de
Impresoras y Servicios
Complementarios</t>
  </si>
  <si>
    <t>Servicio de Arrendamiento de
Impresoras y Servicios
Complementarios</t>
  </si>
  <si>
    <t>VF - Servicio de Arrendamiento de
Escaneres y Servicios
Complementarios</t>
  </si>
  <si>
    <t xml:space="preserve"> Servicio de Arrendamiento de
Escaneres y Servicios
Complementarios</t>
  </si>
  <si>
    <t>VF - Mantenimientos Arrendamiento Computadores de
escritorio y portatiles</t>
  </si>
  <si>
    <t xml:space="preserve"> Mantenimiento Arrendamiento Computadores de
escritorio y portatiles</t>
  </si>
  <si>
    <t>A-02-02-02-008-007-01-4</t>
  </si>
  <si>
    <t>SERVICIOS DE MANTENIMIENTO Y REPARACIÓN DE MAQUINARIA Y EQUIPO DE TRANSPORTE</t>
  </si>
  <si>
    <t>Contratar servicios de mantenimiento preventivo y de reparaciones correctivas  para la moto y los vehículos de la entidad.</t>
  </si>
  <si>
    <t>A-02-02-02-008-007-01-5</t>
  </si>
  <si>
    <t>SERVICIOS DE MANTENIMIENTO Y REPARACIÓN DE OTRA MAQUINARIA Y OTRO EQUIPO</t>
  </si>
  <si>
    <t>Servicio de recarga de extintores</t>
  </si>
  <si>
    <t>Octubre</t>
  </si>
  <si>
    <t>Caja menor - Servicios de mantenimiento.</t>
  </si>
  <si>
    <t>A-02-02-02-009</t>
  </si>
  <si>
    <t>SERVICIOS PARA LA COMUNIDAD, SOCIALES Y PERSONALES</t>
  </si>
  <si>
    <t>A-02-02-02-009-002</t>
  </si>
  <si>
    <t>SERVICIOS DE EDUCACIÓN</t>
  </si>
  <si>
    <t>A-02-02-02-009-002-09</t>
  </si>
  <si>
    <t>OTROS TIPOS DE EDUCACIÓN Y SERVICIOS DE APOYO EDUCATIVO</t>
  </si>
  <si>
    <t>Actividades del Comites del Sistema de Gestión de Seguridad y Salud en el Trabajo</t>
  </si>
  <si>
    <t>Junio</t>
  </si>
  <si>
    <t>Actividades de sensibilizacion ambiental para los servidores de la Agencia ITRC</t>
  </si>
  <si>
    <t>Capacitacion y entrenamiento en puesto de trabajo para los funcionarios de la Agencia ITRC</t>
  </si>
  <si>
    <t xml:space="preserve">
OTROS TIPOS DE EDUCACIÓN Y SERVICIOS DE APOYO EDUCATIVO.</t>
  </si>
  <si>
    <t>Talleres y sensibilizaciones para Brigada de Emergencia,  y funcionarios para prevención de Riesgos, accidentes de Trabajo y Enfermedades laborales</t>
  </si>
  <si>
    <t>A-02-02-02-009-003</t>
  </si>
  <si>
    <t>SERVICIOS PARA EL CUIDADO DE LA SALUD HUMANA Y SERVICIOS SOCIALES</t>
  </si>
  <si>
    <t>A-02-02-02-009-003-01</t>
  </si>
  <si>
    <t>SERVICIOS DE SALUD HUMANA</t>
  </si>
  <si>
    <t>Contratar la prestación del servicio de Área Protegida para resguardar y atender oportunamente las urgencias y/o emergencias que le ocurran a las personas que se encuentren dentro de las instalaciones físicas de la ITRC, así como traslados asistidos a centros médicos hospitalarios, orientación medica telefónica las veinticuatro (24) horas del día durante el tiempo contratado.</t>
  </si>
  <si>
    <t>Servicios para Exámenes médicos , Vacunación y campañas de salud  para los funcionarios de la Agencia</t>
  </si>
  <si>
    <t>A-02-02-02-009-006</t>
  </si>
  <si>
    <t>SERVICIOS DE ESPARCIMIENTO, CULTURALES Y DEPORTIVOS</t>
  </si>
  <si>
    <t>A-02-02-02-009-006-09</t>
  </si>
  <si>
    <t>OTROS SERVICIOS DE ESPARCIMIENTO Y DIVERSIÓN</t>
  </si>
  <si>
    <t>Contratación para la logística de las actividades de bienestar social de los funcionarios de la Agencia</t>
  </si>
  <si>
    <t>A-02-02-02-010</t>
  </si>
  <si>
    <t>VIÁTICOS DE LOS FUNCIONARIOS EN COMISIÓN</t>
  </si>
  <si>
    <t>Viáticos y gastos de viaje al exterior</t>
  </si>
  <si>
    <t>04</t>
  </si>
  <si>
    <t>012</t>
  </si>
  <si>
    <t>A-03-04-02-012</t>
  </si>
  <si>
    <t>INCAPACIDADES Y LICENCIAS DE MATERNIDAD (NO DE PENSIONES)</t>
  </si>
  <si>
    <t>A-03-04-02-012-001</t>
  </si>
  <si>
    <t>Incapacidad (No pensiones)</t>
  </si>
  <si>
    <t>A-03-04-02-012-002</t>
  </si>
  <si>
    <t>Licencias de Maternidad y Paternidad</t>
  </si>
  <si>
    <t>A-08</t>
  </si>
  <si>
    <t>GASTOS POR TRIBUTOS, MULTAS, SANCIONES E INTERESES DE MORA.</t>
  </si>
  <si>
    <t>A-08-01-02-006</t>
  </si>
  <si>
    <t>IMPUESTO SOBRE VEHÍCULOS AUTOMOTORES</t>
  </si>
  <si>
    <t>Impuesto rodamiento 3 Automóviles Nissan Versa 2013 - Impuesto rodamiento 1 Motocicleta Honda CBF-125 2013</t>
  </si>
  <si>
    <t>Impuestos</t>
  </si>
  <si>
    <t>A-08-04-01</t>
  </si>
  <si>
    <t>CUOTA DE FISCALIZACIÓN</t>
  </si>
  <si>
    <t>Cuota de Fiscalización y Auditaje</t>
  </si>
  <si>
    <t>B</t>
  </si>
  <si>
    <t>SERVICIO DE LA DEUDA PÚBLICA</t>
  </si>
  <si>
    <t>B-10-04-01</t>
  </si>
  <si>
    <t>APORTES AL FONDO DE CONTINGENCIAS</t>
  </si>
  <si>
    <t>C</t>
  </si>
  <si>
    <t>GASTOS DE INVERSIÓN</t>
  </si>
  <si>
    <t xml:space="preserve"> </t>
  </si>
  <si>
    <t>C-1304-1000-2-0-1304027</t>
  </si>
  <si>
    <t>Servicio de información implementado.</t>
  </si>
  <si>
    <t>C-1304-1000-2-0-1304029</t>
  </si>
  <si>
    <t xml:space="preserve">Servicios Tecnológicos </t>
  </si>
  <si>
    <t>C-1399-1000-3-0-1304027</t>
  </si>
  <si>
    <t>C-1399-1000-1-0-1399052-02</t>
  </si>
  <si>
    <t xml:space="preserve">Documentos Metodológicos </t>
  </si>
  <si>
    <t>C-1399-1000-1-0-1399062-02</t>
  </si>
  <si>
    <t>Servicio de información actualizado</t>
  </si>
  <si>
    <t>Cuenta</t>
  </si>
  <si>
    <t>Subcuenta</t>
  </si>
  <si>
    <t>Objeto</t>
  </si>
  <si>
    <t>Ordinal</t>
  </si>
  <si>
    <t>NOMBRE CUENTA</t>
  </si>
  <si>
    <t>DECRETO DE LIQUIDACIÓN 2590   VIGENCIA 2023</t>
  </si>
  <si>
    <t>FUNCIONAMIENTO + SERVICIO DE LA DEUDA + INVERSIÓN</t>
  </si>
  <si>
    <t>GASTOS DE FUNCIONAMIENTO</t>
  </si>
  <si>
    <t/>
  </si>
  <si>
    <t xml:space="preserve">ADQUISICIONES DIFERENTES DE ACTIVOS </t>
  </si>
  <si>
    <t>TRANSFERENCIAS CORRIENTES</t>
  </si>
  <si>
    <t>A ENTIDADES DEL GOBIERNO</t>
  </si>
  <si>
    <t>A ORGANOS DEL  PGN</t>
  </si>
  <si>
    <t>OTRAS TRANSFERENCIAS DISTRIBUCIÓN PREVIO CONCEPTO DGPPN</t>
  </si>
  <si>
    <t xml:space="preserve">PRESTACIONES SOCIALES </t>
  </si>
  <si>
    <t>PRESTACIONES SOCIALES RELACIONADAS CON EL EMPLEO</t>
  </si>
  <si>
    <t>INCAPACIDADES (NO DE PENSIONES)</t>
  </si>
  <si>
    <t xml:space="preserve">LICENCIAS DE MATERNIDAD Y PATERNIDAD </t>
  </si>
  <si>
    <t>GASTOS POR TRIBUTOS, MULTAS, SANCIONES E INTERESES DE MORA</t>
  </si>
  <si>
    <t xml:space="preserve">IMPUESTOS </t>
  </si>
  <si>
    <t>CONTRIBUCIONES</t>
  </si>
  <si>
    <t>CUOTA DE FISCALIZACIÓN Y AUDITAJE</t>
  </si>
  <si>
    <t>SERVICIO DE LA DEUDA PÚBLICA INTERNA</t>
  </si>
  <si>
    <t>FONDO DE CONTINGENCIAS</t>
  </si>
  <si>
    <t>IMPLEMENTACIÓN SISTEMA INTEGRAL DE INFORMACIÓN PARA LA PREVENCIÓN DEL FRAUDE Y LA
CORRUPCIÓN EN LAS ENTIDADES VIGILADAS NACIONAL -
BPIN: 2018011000796</t>
  </si>
  <si>
    <t>FORTALECIMIENTO DE LA GESTIÓN DOCUMENTAL EN LA AGENCIA ITRC - BPIN 2020011000032</t>
  </si>
  <si>
    <t>c</t>
  </si>
  <si>
    <t>FORTALECIMIENTO DE HERRAMIENTAS INSTITUCIONALES PARA LA INVESTIGACION, MEDICION,
FORMACION E INTERACCION CON LA CIUDADANIA FRENTE A LA LUCHA CONTRA EL FRAUDE Y LA
CORRUPCION EN LA ADMINISTRACION DE TRIBUTOS, RENTAS Y CONTRIBUCIONES PARAFISCALES</t>
  </si>
  <si>
    <t>Plan Gasto Público 2023</t>
  </si>
  <si>
    <r>
      <rPr>
        <b/>
        <sz val="16"/>
        <color rgb="FF002060"/>
        <rFont val="Arial"/>
        <family val="2"/>
      </rPr>
      <t xml:space="preserve">PLAN ANTICORRUPCIÓN Y DE ATENCIÓN AL CIUDADANO - PAAC  2023
</t>
    </r>
    <r>
      <rPr>
        <b/>
        <sz val="14"/>
        <color rgb="FF002060"/>
        <rFont val="Arial"/>
        <family val="2"/>
      </rPr>
      <t>UNIDAD ADMINISTRATIVA ESPECIAL  AGENCIA DEL INSPECTOR GENERAL DE TRIBUTOS, RENTAS Y  CONTRIBUCIONES PARAFISCALES - ITRC</t>
    </r>
  </si>
  <si>
    <r>
      <t xml:space="preserve">Publicar Cronograma de actividades de  la estrategia de rendición cuentas de acuerdo con los lineamientos del </t>
    </r>
    <r>
      <rPr>
        <sz val="11"/>
        <color theme="1"/>
        <rFont val="Arial"/>
        <family val="2"/>
      </rPr>
      <t xml:space="preserve">Manual Único de Rendición de Cuentas. </t>
    </r>
  </si>
  <si>
    <t>Investigaciones Disciplinarias Internas calificadas por la Secretaría General en el periodo.</t>
  </si>
  <si>
    <t>Secretaría General - Proceso Gestión Control Disciplinario Interno</t>
  </si>
  <si>
    <t>CDI202301</t>
  </si>
  <si>
    <t>CDI202302</t>
  </si>
  <si>
    <t xml:space="preserve">Gestionar la etapa de instrucción de los procesos disciplinarios internos. </t>
  </si>
  <si>
    <t>Adelantar la evaluación de la queja y la instrucción del  proceso disciplinario interno conforme a la normatividad vigente.</t>
  </si>
  <si>
    <t xml:space="preserve">Documento "Formato Control Expedientes y Quejas" </t>
  </si>
  <si>
    <t xml:space="preserve">Realizar la digitalización del expediente disciplinario </t>
  </si>
  <si>
    <t>DESCRIPCION</t>
  </si>
  <si>
    <t>OATI/TH</t>
  </si>
  <si>
    <t>ljimenez@itrc.gov.co</t>
  </si>
  <si>
    <t xml:space="preserve">FORTALECIMIENTO DE LA GESTIÓN DOCUMENTAL EN LA AGENCIA ITRC - </t>
  </si>
  <si>
    <t>PLAN ANUAL DE ADQUISICIONES</t>
  </si>
  <si>
    <t>Con el análisis de la capacidad operativa de la SAGR para inspecciones y verificaciones con corte a noviembre de 2023, así como de las novedades administrativas que se hayan presentado, optimizar y proponer la distribución de los inspectores necesarios para atender los posibles asuntos de inspección a realizar en 2024, así como los requerimientos para el desarrollo de auditorías de verificación</t>
  </si>
  <si>
    <t>Publicar las versiones actualizadas del Plan Anual de Adquisiciones 2023 de la Agencia ITRC</t>
  </si>
  <si>
    <t>Plan de Adquisiciones proyectado 2024</t>
  </si>
  <si>
    <t>Dependencia/ Proceso</t>
  </si>
  <si>
    <t>Fase del ciclo de gestión</t>
  </si>
  <si>
    <t>ENTREGABLES</t>
  </si>
  <si>
    <t>CANTIDAD</t>
  </si>
  <si>
    <t>1. Diagnóstico</t>
  </si>
  <si>
    <t>Identificar de manera colaborativa con los directivos de las entidades foco (DIAN, UGPP y COLJUEGOS), los aspectos que afectan a la administración de tributos, rentas y contribuciones parafiscales, priorizarlos y usarlos como insumo para diagnosticar y valorar el nivel de riesgo de los procesos que inspeccionará la Subdirección de Auditoría y Gestión del Riesgo -SAGR.</t>
  </si>
  <si>
    <t>Actas de macro evaluación (parciales por contenido reservado)</t>
  </si>
  <si>
    <t>3 
(1 por cada entidad)</t>
  </si>
  <si>
    <t xml:space="preserve">Presupuesto General de la Nación </t>
  </si>
  <si>
    <t>2. Formulación: formulación: políticas, planes, programas o proyectos.</t>
  </si>
  <si>
    <t>Realizar la invitación a la los grupos de interés y de valor así como a la ciudadanía a participar en la construcción del Plan de Acción 2024</t>
  </si>
  <si>
    <t>Publicación de invitación en la página web
Correo electrónico invitando a participar</t>
  </si>
  <si>
    <t>Realizar la invitación a la los grupos de interés y de valor así como a la ciudadanía a participar en la construcción del Plan Anticorrupción 2024</t>
  </si>
  <si>
    <t>Oficina Asesora de Planeación
Experta Comunicaciones</t>
  </si>
  <si>
    <t xml:space="preserve">3.Implementación y ejecución. </t>
  </si>
  <si>
    <t>Promover la participación de la ciudadanía  en la Audiencia Pública de Rendición de Cuentas  de la Agencia ITRC, a través de los canales de comunicación dispuestos para este fin.  (Facebook, Twitter, Chat, Página Web,  correo electrónico)</t>
  </si>
  <si>
    <t>Soporte publicaciones</t>
  </si>
  <si>
    <t>Experta en Comunicaciones, Oficina de Planeación</t>
  </si>
  <si>
    <t>4. Evaluación y Control.</t>
  </si>
  <si>
    <t>Realizar encuesta de identificación de temas a tratar en la audiencia pública de rendición de cuentas 2023</t>
  </si>
  <si>
    <t>Aplicar encuesta a grupos de valor y de interés y ciudadanía para identificar los temas que más les interesa que se traten en la audiencia pública de rendición de cuentas 2023</t>
  </si>
  <si>
    <t>Encuesta remitida a grupos de valor, de interés y ciudadanía</t>
  </si>
  <si>
    <t>Aplicar encuesta digital de satisfacción a la ciudadanía frente al ejercicio de la Audiencia Pública de  Rendición de Cuentas de la vigencia 2023</t>
  </si>
  <si>
    <t xml:space="preserve">Soporte Encuesta </t>
  </si>
  <si>
    <t>Experta en Comunicaciones Oficina Asesora de Planeación</t>
  </si>
  <si>
    <t>Realizar la aplicación de una encuesta de percepción de los servicios prestados por la SID a sus usuarios.</t>
  </si>
  <si>
    <t xml:space="preserve">Documento encuesta </t>
  </si>
  <si>
    <t>Aplicar encuesta externa de percepción de servicio de la Subdirección de Auditoría y Gestión del Riesgo a los funcionarios enlace de las entidades objeto de inspección que interactúan permanentemente con el equipo del área.</t>
  </si>
  <si>
    <t>Correo de comunicación a las entidades y estadística de respuesta de la encuesta</t>
  </si>
  <si>
    <t>3 correos
1 estadística</t>
  </si>
  <si>
    <t>PLAN DE PARTICIPACIÓN CIUDADANA EN LA GESTIÓN - PPGC 2023</t>
  </si>
  <si>
    <t xml:space="preserve">Se gestionará la generación y/o coordinación de  espacios para la participación de la Agencia ITRC en diferentes eventos públicos y/o privados, nacionales o internacionales en temas relacionados con la entidad que aporten a la visualización institucional y permitan dar a conocer la labor misional de la entidad. </t>
  </si>
  <si>
    <t>Gestionar  acciones para dar continuidad para el desarrollo del Observatorio de Fraude y Corrupción</t>
  </si>
  <si>
    <t xml:space="preserve">Cumplimiento de acciones realizadas para las relaciones interinstitucionales de la Agencia ITRC.
</t>
  </si>
  <si>
    <t>Elaborar con base en  los resultados de las inspecciones un informe de conclusiones dirigido al Ministro de Hacienda y Crédito público.</t>
  </si>
  <si>
    <t>Analizar los resultados obtenidos en las inspecciones, identificando asuntos  que sea relevante poner en conocimiento del Ministro de Hacienda y Crédito Público; con esta información se debe construir un informe para consideración de la Dirección General de la Agencia ITRC</t>
  </si>
  <si>
    <t>La Subdirección de Instrucción Disciplinaria informará y entregará el extracto de todas las decisiones de interés dentro de los procesos disciplinarios  a su cargo, salvaguardando la  reserva legal, al área de comunicaciones de la Agencia, con el fin de que sea publicada en la página web e intranet de la Agencia ITRC y de las entidades foco.</t>
  </si>
  <si>
    <t>Elaborar guía única para la identificación de estructuras criminales y modus operandi complejos para la Gestión de Instrucción y Juzgamiento Disciplinario</t>
  </si>
  <si>
    <t>Las Subdirecciones de Asuntos Legales y de Instrucción Disciplinaria elaborarán un documento que contenga los lineamientos para analizar la composición de las estructuras criminales  y los posibles modus operandi , relevantes en materia disciplinaria, que pueden surgir al interior de las entidades foco – DIAN, COLJUEGOS y UGPP- para la comisión de faltas disciplinarias, a efectos de desarrollar líneas de investigación e identificación que efectivicen la acción disciplinaria.</t>
  </si>
  <si>
    <t xml:space="preserve">La Subdirección de Asuntos Legales entregará a la Oficina Asesora de Planeación la actualización de los formatos de gestión disciplinaria, de conformidad con la Ley 1952 de 2019, modificada parcialmente por la Ley 2094 de 2021, de acuerdo a la modificación normativa,  al planteamiento de la corte constitucional y necesidades de la SDL y cargados en el Sistema Integrado de Gestión.  </t>
  </si>
  <si>
    <t>La Subdirección de Asuntos Legales y la Subdirección de Instrucción Disciplinaria elaborarán un documento que contenga los lineamientos para analizar la composición de las estructuras criminales  y los posibles modus operandi , relevantes en materia disciplinaria, que pueden surgir al interior de las entidades foco – DIAN, COLJUEGOS y UGPP- para la comisión de faltas disciplinarías, a efectos de desarrollar líneas de investigación e identificación que efectivicen la acción disciplinaria</t>
  </si>
  <si>
    <t xml:space="preserve"> Guía única para la identificación de estructuras criminales y modus operandi complejos</t>
  </si>
  <si>
    <t>OCA 3.1 Desarrollo eficaz de la actuación disciplinaria en la etapa de juzgamiento, con atención estricta de las ritualidades y términos procesales, con el objeto de continuar la gestión desplegada en las etapas de indagación y de instrucción disciplinaria. Publicitar la sanción disciplinaria a los servidores de las entidades vigiladas.</t>
  </si>
  <si>
    <t>Revisar, analizar y proponer actualización o mejoras al Formato Estudios Previos, bienes y/o servicios de productos tecnológicos que conlleven  la adquisición del consumo de bolsa de horas</t>
  </si>
  <si>
    <t>Registro de Solicitud Requerimientos_Necesidades Tecnológicas</t>
  </si>
  <si>
    <t>Realizar los desarrollos y mejoras requeridas en la visualización de la integración y publicación de los Tableros de Control</t>
  </si>
  <si>
    <t>Realizar los desarrollos y mejoras requeridas en la visualización de la integración y publicación de los Tableros de Control definidos por las áreas usuarias</t>
  </si>
  <si>
    <t>Quejas o informes de carácter disciplinario interno recibidas y evaluadas en el periodo.</t>
  </si>
  <si>
    <t>GASTOS DE INVERSIÓN (Portafolio de Inv.)</t>
  </si>
  <si>
    <t xml:space="preserve">Establecer el plan de trabajo y desarrollar las actividades  para realizar el diagnóstico que permita la creación de la planta temporal y dar cumplimiento a la política de formalización del empleo </t>
  </si>
  <si>
    <t xml:space="preserve">Teniendo en cuenta las diferentes situaciones administrativas que se presenten en la entidad, y de acuerdo con las necesidades de servicio, se deberán priorizar las vacantes definitivas o temporales que pueden ser provista mediante encargo o nombramiento de carrera o provisional de acuerdo con la normativa vigente. </t>
  </si>
  <si>
    <t>Autodiagnóstico</t>
  </si>
  <si>
    <t xml:space="preserve">Implementar en la entidad un programa de bilingüismo que permita que los servidores de la Agencia ITRC tenga la capacidad de dominar otro idioma </t>
  </si>
  <si>
    <t xml:space="preserve">Continuar con la campaña "SOY EL PROTAGONISTA" en el año 2023, resaltando la importancia de racionalizar el uso de los servicios públicos domiciliarios. </t>
  </si>
  <si>
    <t xml:space="preserve">Informe semestral de revisión por dependencias </t>
  </si>
  <si>
    <t>Actualizar los lineamientos  de la gestión documental y administración de archivos de la Entidad</t>
  </si>
  <si>
    <t>Instrumentos y programas documentales actualizados según necesidad y publicados del portal web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</si>
</sst>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 #,##0;[Red]\-&quot;$&quot;\ #,##0"/>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dd/mm/yyyy;@"/>
    <numFmt numFmtId="166" formatCode="_-&quot;$&quot;* #,##0_-;\-&quot;$&quot;* #,##0_-;_-&quot;$&quot;* &quot;-&quot;_-;_-@_-"/>
    <numFmt numFmtId="167" formatCode="0.0%"/>
    <numFmt numFmtId="168" formatCode="_-* #,##0.0_-;\-* #,##0.0_-;_-* &quot;-&quot;?_-;_-@_-"/>
    <numFmt numFmtId="169" formatCode="_(&quot;$&quot;* #,##0.00_);_(&quot;$&quot;* \(#,##0.00\);_(&quot;$&quot;* &quot;-&quot;??_);_(@_)"/>
    <numFmt numFmtId="170" formatCode="&quot;$&quot;#,##0;[Red]\-&quot;$&quot;#,##0"/>
    <numFmt numFmtId="171" formatCode="_-&quot;$&quot;\ * #,##0_-;\-&quot;$&quot;\ * #,##0_-;_-&quot;$&quot;\ * &quot;-&quot;??_-;_-@_-"/>
    <numFmt numFmtId="172" formatCode="000"/>
    <numFmt numFmtId="173" formatCode="_-&quot;$&quot;* #,##0.00_-;\-&quot;$&quot;* #,##0.00_-;_-&quot;$&quot;* &quot;-&quot;??_-;_-@_-"/>
    <numFmt numFmtId="174" formatCode="_-&quot;$&quot;* #,##0_-;\-&quot;$&quot;* #,##0_-;_-&quot;$&quot;* &quot;-&quot;??_-;_-@_-"/>
    <numFmt numFmtId="175" formatCode="00"/>
  </numFmts>
  <fonts count="96" x14ac:knownFonts="1">
    <font>
      <sz val="11"/>
      <color theme="1"/>
      <name val="Calibri"/>
      <family val="2"/>
      <scheme val="minor"/>
    </font>
    <font>
      <sz val="14"/>
      <color theme="1"/>
      <name val="Myriad Pro"/>
      <family val="2"/>
    </font>
    <font>
      <sz val="11"/>
      <color theme="1"/>
      <name val="Calibri"/>
      <family val="2"/>
      <scheme val="minor"/>
    </font>
    <font>
      <sz val="10"/>
      <color rgb="FF000000"/>
      <name val="Times New Roman"/>
      <family val="1"/>
    </font>
    <font>
      <sz val="10"/>
      <name val="Arial"/>
      <family val="2"/>
    </font>
    <font>
      <sz val="8"/>
      <name val="Calibri"/>
      <family val="2"/>
      <scheme val="minor"/>
    </font>
    <font>
      <sz val="12"/>
      <color theme="1"/>
      <name val="Arial"/>
      <family val="2"/>
    </font>
    <font>
      <b/>
      <sz val="12"/>
      <color theme="1"/>
      <name val="Arial"/>
      <family val="2"/>
    </font>
    <font>
      <sz val="11"/>
      <color theme="1"/>
      <name val="Arial"/>
      <family val="2"/>
    </font>
    <font>
      <sz val="11"/>
      <color indexed="72"/>
      <name val="Arial"/>
      <family val="2"/>
    </font>
    <font>
      <sz val="11"/>
      <color rgb="FF000000"/>
      <name val="Arial"/>
      <family val="2"/>
    </font>
    <font>
      <sz val="11"/>
      <name val="Arial"/>
      <family val="2"/>
    </font>
    <font>
      <sz val="11"/>
      <color rgb="FFFF0000"/>
      <name val="Arial"/>
      <family val="2"/>
    </font>
    <font>
      <b/>
      <sz val="11"/>
      <color theme="1"/>
      <name val="Arial"/>
      <family val="2"/>
    </font>
    <font>
      <b/>
      <sz val="11"/>
      <color theme="0"/>
      <name val="Arial"/>
      <family val="2"/>
    </font>
    <font>
      <sz val="11"/>
      <color theme="0"/>
      <name val="Arial"/>
      <family val="2"/>
    </font>
    <font>
      <b/>
      <sz val="11"/>
      <name val="Arial"/>
      <family val="2"/>
    </font>
    <font>
      <b/>
      <sz val="14"/>
      <color theme="0"/>
      <name val="Arial"/>
      <family val="2"/>
    </font>
    <font>
      <sz val="14"/>
      <color theme="1"/>
      <name val="Arial"/>
      <family val="2"/>
    </font>
    <font>
      <sz val="12"/>
      <color theme="1"/>
      <name val="Myriad Pro"/>
      <family val="2"/>
    </font>
    <font>
      <sz val="12"/>
      <name val="Arial"/>
      <family val="2"/>
    </font>
    <font>
      <sz val="10.8"/>
      <color theme="1"/>
      <name val="Arial"/>
      <family val="2"/>
    </font>
    <font>
      <b/>
      <sz val="24"/>
      <color theme="1"/>
      <name val="Arial"/>
      <family val="2"/>
    </font>
    <font>
      <b/>
      <sz val="36"/>
      <color theme="1"/>
      <name val="Myriad Pro"/>
      <family val="2"/>
    </font>
    <font>
      <b/>
      <sz val="40"/>
      <color theme="1"/>
      <name val="Myriad Pro"/>
      <family val="2"/>
    </font>
    <font>
      <b/>
      <sz val="12"/>
      <color theme="0"/>
      <name val="Myriad Pro"/>
      <family val="2"/>
    </font>
    <font>
      <sz val="10.8"/>
      <color indexed="72"/>
      <name val="Arial"/>
      <family val="2"/>
    </font>
    <font>
      <i/>
      <sz val="10.8"/>
      <name val="Arial"/>
      <family val="2"/>
    </font>
    <font>
      <sz val="10.8"/>
      <name val="Arial"/>
      <family val="2"/>
    </font>
    <font>
      <b/>
      <sz val="28"/>
      <color theme="1"/>
      <name val="Myriad Pro"/>
      <family val="2"/>
    </font>
    <font>
      <b/>
      <sz val="40"/>
      <color theme="1"/>
      <name val="Arial"/>
      <family val="2"/>
    </font>
    <font>
      <b/>
      <sz val="11"/>
      <color rgb="FF000000"/>
      <name val="Arial"/>
      <family val="2"/>
    </font>
    <font>
      <b/>
      <sz val="16"/>
      <color theme="1"/>
      <name val="Arial"/>
      <family val="2"/>
    </font>
    <font>
      <b/>
      <sz val="18"/>
      <color theme="1"/>
      <name val="Arial"/>
      <family val="2"/>
    </font>
    <font>
      <b/>
      <sz val="20"/>
      <color theme="1"/>
      <name val="Arial"/>
      <family val="2"/>
    </font>
    <font>
      <b/>
      <sz val="22"/>
      <color theme="1"/>
      <name val="Arial"/>
      <family val="2"/>
    </font>
    <font>
      <b/>
      <sz val="26"/>
      <color theme="1"/>
      <name val="Arial"/>
      <family val="2"/>
    </font>
    <font>
      <b/>
      <sz val="72"/>
      <color theme="1"/>
      <name val="Arial"/>
      <family val="2"/>
    </font>
    <font>
      <sz val="12"/>
      <color theme="0"/>
      <name val="Arial"/>
      <family val="2"/>
    </font>
    <font>
      <b/>
      <sz val="12"/>
      <color theme="0"/>
      <name val="Arial"/>
      <family val="2"/>
    </font>
    <font>
      <b/>
      <sz val="10"/>
      <color theme="0"/>
      <name val="Arial"/>
      <family val="2"/>
    </font>
    <font>
      <sz val="10"/>
      <color theme="1"/>
      <name val="Arial"/>
      <family val="2"/>
    </font>
    <font>
      <sz val="10"/>
      <color indexed="72"/>
      <name val="Arial"/>
      <family val="2"/>
    </font>
    <font>
      <sz val="10"/>
      <color rgb="FF000000"/>
      <name val="Arial"/>
      <family val="2"/>
    </font>
    <font>
      <sz val="8"/>
      <color indexed="72"/>
      <name val="Arial"/>
      <family val="2"/>
    </font>
    <font>
      <sz val="8"/>
      <name val="Arial"/>
      <family val="2"/>
    </font>
    <font>
      <sz val="8"/>
      <color rgb="FF000000"/>
      <name val="Arial"/>
      <family val="2"/>
    </font>
    <font>
      <b/>
      <sz val="10"/>
      <color theme="1"/>
      <name val="Arial"/>
      <family val="2"/>
    </font>
    <font>
      <b/>
      <sz val="10"/>
      <color rgb="FF000000"/>
      <name val="Arial"/>
      <family val="2"/>
    </font>
    <font>
      <i/>
      <sz val="10"/>
      <color rgb="FF000000"/>
      <name val="Arial"/>
      <family val="2"/>
    </font>
    <font>
      <sz val="11"/>
      <color rgb="FF006100"/>
      <name val="Calibri"/>
      <family val="2"/>
      <scheme val="minor"/>
    </font>
    <font>
      <sz val="11"/>
      <color theme="0"/>
      <name val="Calibri"/>
      <family val="2"/>
      <scheme val="minor"/>
    </font>
    <font>
      <u/>
      <sz val="11"/>
      <color theme="10"/>
      <name val="Calibri"/>
      <family val="2"/>
      <scheme val="minor"/>
    </font>
    <font>
      <sz val="10"/>
      <color theme="0"/>
      <name val="Arial Narrow"/>
      <family val="2"/>
    </font>
    <font>
      <sz val="10"/>
      <name val="Arial Narrow"/>
      <family val="2"/>
    </font>
    <font>
      <b/>
      <sz val="9"/>
      <color indexed="81"/>
      <name val="Tahoma"/>
      <family val="2"/>
    </font>
    <font>
      <sz val="9"/>
      <color indexed="81"/>
      <name val="Tahoma"/>
      <family val="2"/>
    </font>
    <font>
      <b/>
      <sz val="12"/>
      <color rgb="FF1E417D"/>
      <name val="Arial"/>
      <family val="2"/>
    </font>
    <font>
      <b/>
      <sz val="14"/>
      <color rgb="FF002060"/>
      <name val="Arial"/>
      <family val="2"/>
    </font>
    <font>
      <b/>
      <sz val="16"/>
      <color rgb="FF002060"/>
      <name val="Arial"/>
      <family val="2"/>
    </font>
    <font>
      <b/>
      <sz val="14"/>
      <color rgb="FF1E417D"/>
      <name val="Arial"/>
      <family val="2"/>
    </font>
    <font>
      <b/>
      <sz val="14"/>
      <color theme="1" tint="4.9989318521683403E-2"/>
      <name val="Arial"/>
      <family val="2"/>
    </font>
    <font>
      <b/>
      <sz val="11"/>
      <color theme="1" tint="4.9989318521683403E-2"/>
      <name val="Arial"/>
      <family val="2"/>
    </font>
    <font>
      <sz val="12"/>
      <color theme="1" tint="4.9989318521683403E-2"/>
      <name val="Arial"/>
      <family val="2"/>
    </font>
    <font>
      <sz val="10"/>
      <color theme="1"/>
      <name val="Segoe UI"/>
      <family val="2"/>
    </font>
    <font>
      <b/>
      <sz val="11"/>
      <color theme="1"/>
      <name val="Myriad Pro"/>
      <family val="2"/>
    </font>
    <font>
      <b/>
      <sz val="11"/>
      <name val="Myriad Pro"/>
      <family val="2"/>
    </font>
    <font>
      <sz val="11"/>
      <color theme="1"/>
      <name val="Myriad Pro"/>
      <family val="2"/>
    </font>
    <font>
      <b/>
      <sz val="14"/>
      <color rgb="FF23417D"/>
      <name val="Myriad Pro"/>
      <family val="2"/>
    </font>
    <font>
      <b/>
      <sz val="12"/>
      <color rgb="FF23417D"/>
      <name val="Myriad Pro"/>
      <family val="2"/>
    </font>
    <font>
      <b/>
      <sz val="8"/>
      <color theme="0"/>
      <name val="Arial Narrow"/>
      <family val="2"/>
    </font>
    <font>
      <b/>
      <sz val="8"/>
      <name val="Arial Narrow"/>
      <family val="2"/>
    </font>
    <font>
      <b/>
      <sz val="11"/>
      <color theme="0"/>
      <name val="Myriad Pro"/>
      <family val="2"/>
    </font>
    <font>
      <sz val="11"/>
      <color theme="0"/>
      <name val="Myriad Pro"/>
      <family val="2"/>
    </font>
    <font>
      <b/>
      <sz val="8"/>
      <color theme="0"/>
      <name val="Myriad Pro"/>
      <family val="2"/>
    </font>
    <font>
      <b/>
      <sz val="8"/>
      <color theme="1"/>
      <name val="Arial Narrow"/>
      <family val="2"/>
    </font>
    <font>
      <b/>
      <sz val="8"/>
      <color theme="1"/>
      <name val="Myriad Pro"/>
      <family val="2"/>
    </font>
    <font>
      <u/>
      <sz val="11"/>
      <color theme="1"/>
      <name val="Calibri"/>
      <family val="2"/>
      <scheme val="minor"/>
    </font>
    <font>
      <sz val="11"/>
      <name val="Myriad Pro"/>
      <family val="2"/>
    </font>
    <font>
      <u/>
      <sz val="11"/>
      <name val="Calibri"/>
      <family val="2"/>
      <scheme val="minor"/>
    </font>
    <font>
      <sz val="11"/>
      <color rgb="FFFF0000"/>
      <name val="Myriad Pro"/>
      <family val="2"/>
    </font>
    <font>
      <sz val="9"/>
      <color rgb="FF000000"/>
      <name val="Arial"/>
      <family val="2"/>
    </font>
    <font>
      <b/>
      <sz val="11"/>
      <color rgb="FFFF0000"/>
      <name val="Myriad Pro"/>
      <family val="2"/>
    </font>
    <font>
      <sz val="10"/>
      <color theme="1"/>
      <name val="Myriad Pro"/>
      <family val="2"/>
    </font>
    <font>
      <sz val="8"/>
      <color theme="1"/>
      <name val="Myriad Pro"/>
      <family val="2"/>
    </font>
    <font>
      <sz val="11"/>
      <color rgb="FF000000"/>
      <name val="Myriad Pro"/>
      <family val="2"/>
    </font>
    <font>
      <sz val="10"/>
      <color rgb="FF000000"/>
      <name val="Myriad Pro"/>
      <family val="2"/>
    </font>
    <font>
      <sz val="11"/>
      <color rgb="FF006100"/>
      <name val="Myriad Pro"/>
      <family val="2"/>
    </font>
    <font>
      <u/>
      <sz val="11"/>
      <color rgb="FF0563C1"/>
      <name val="Calibri"/>
      <family val="2"/>
      <scheme val="minor"/>
    </font>
    <font>
      <b/>
      <sz val="10"/>
      <name val="Arial Narrow"/>
      <family val="2"/>
    </font>
    <font>
      <b/>
      <sz val="10"/>
      <color theme="0"/>
      <name val="Arial Narrow"/>
      <family val="2"/>
    </font>
    <font>
      <sz val="10"/>
      <color theme="0"/>
      <name val="Myriad Pro"/>
      <family val="2"/>
    </font>
    <font>
      <b/>
      <sz val="16"/>
      <color theme="1"/>
      <name val="Myriad Pro"/>
      <family val="2"/>
    </font>
    <font>
      <b/>
      <sz val="11"/>
      <color theme="0"/>
      <name val="Calibri"/>
      <family val="2"/>
      <scheme val="minor"/>
    </font>
    <font>
      <b/>
      <sz val="18"/>
      <color theme="1"/>
      <name val="Calibri"/>
      <family val="2"/>
      <scheme val="minor"/>
    </font>
    <font>
      <sz val="11"/>
      <name val="Calibri"/>
      <family val="2"/>
      <scheme val="minor"/>
    </font>
  </fonts>
  <fills count="36">
    <fill>
      <patternFill patternType="none"/>
    </fill>
    <fill>
      <patternFill patternType="gray125"/>
    </fill>
    <fill>
      <patternFill patternType="solid">
        <fgColor rgb="FF00B0F0"/>
        <bgColor indexed="64"/>
      </patternFill>
    </fill>
    <fill>
      <patternFill patternType="solid">
        <fgColor rgb="FF00447C"/>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002060"/>
        <bgColor indexed="64"/>
      </patternFill>
    </fill>
    <fill>
      <patternFill patternType="solid">
        <fgColor indexed="9"/>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C6EFCE"/>
      </patternFill>
    </fill>
    <fill>
      <patternFill patternType="solid">
        <fgColor theme="4"/>
      </patternFill>
    </fill>
    <fill>
      <patternFill patternType="solid">
        <fgColor theme="5" tint="0.59999389629810485"/>
        <bgColor indexed="65"/>
      </patternFill>
    </fill>
    <fill>
      <patternFill patternType="solid">
        <fgColor rgb="FF2D77C2"/>
        <bgColor rgb="FF2D77C2"/>
      </patternFill>
    </fill>
    <fill>
      <patternFill patternType="solid">
        <fgColor theme="4" tint="-0.249977111117893"/>
        <bgColor indexed="64"/>
      </patternFill>
    </fill>
    <fill>
      <patternFill patternType="solid">
        <fgColor rgb="FF1E417D"/>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rgb="FFFFC00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rgb="FFFF0000"/>
        <bgColor indexed="64"/>
      </patternFill>
    </fill>
    <fill>
      <patternFill patternType="solid">
        <fgColor theme="8" tint="0.79998168889431442"/>
        <bgColor indexed="64"/>
      </patternFill>
    </fill>
    <fill>
      <patternFill patternType="solid">
        <fgColor theme="4" tint="0.59999389629810485"/>
        <bgColor rgb="FF000000"/>
      </patternFill>
    </fill>
    <fill>
      <patternFill patternType="solid">
        <fgColor theme="4"/>
        <bgColor indexed="64"/>
      </patternFill>
    </fill>
    <fill>
      <patternFill patternType="solid">
        <fgColor theme="5" tint="-0.249977111117893"/>
        <bgColor indexed="64"/>
      </patternFill>
    </fill>
    <fill>
      <patternFill patternType="solid">
        <fgColor theme="4" tint="0.59999389629810485"/>
        <bgColor indexed="64"/>
      </patternFill>
    </fill>
    <fill>
      <patternFill patternType="solid">
        <fgColor theme="4" tint="0.79998168889431442"/>
        <bgColor rgb="FF000000"/>
      </patternFill>
    </fill>
    <fill>
      <patternFill patternType="solid">
        <fgColor theme="4" tint="0.39997558519241921"/>
        <bgColor rgb="FF000000"/>
      </patternFill>
    </fill>
    <fill>
      <patternFill patternType="solid">
        <fgColor rgb="FF92D050"/>
        <bgColor indexed="64"/>
      </patternFill>
    </fill>
  </fills>
  <borders count="9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theme="0"/>
      </right>
      <top/>
      <bottom style="thin">
        <color indexed="64"/>
      </bottom>
      <diagonal/>
    </border>
    <border>
      <left style="thin">
        <color theme="0"/>
      </left>
      <right style="thin">
        <color theme="0"/>
      </right>
      <top/>
      <bottom/>
      <diagonal/>
    </border>
    <border>
      <left style="thin">
        <color theme="0"/>
      </left>
      <right style="medium">
        <color indexed="64"/>
      </right>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rgb="FFFFFFFF"/>
      </left>
      <right/>
      <top style="thin">
        <color rgb="FFFFFFFF"/>
      </top>
      <bottom/>
      <diagonal/>
    </border>
    <border>
      <left style="thin">
        <color rgb="FFFFFFFF"/>
      </left>
      <right style="thin">
        <color rgb="FFFFFFFF"/>
      </right>
      <top style="thin">
        <color rgb="FFFFFFFF"/>
      </top>
      <bottom/>
      <diagonal/>
    </border>
    <border>
      <left/>
      <right style="medium">
        <color indexed="64"/>
      </right>
      <top style="medium">
        <color indexed="64"/>
      </top>
      <bottom style="medium">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thin">
        <color theme="0"/>
      </left>
      <right style="thin">
        <color theme="0"/>
      </right>
      <top/>
      <bottom style="thin">
        <color theme="0"/>
      </bottom>
      <diagonal/>
    </border>
    <border>
      <left style="thin">
        <color theme="0"/>
      </left>
      <right style="medium">
        <color theme="1"/>
      </right>
      <top/>
      <bottom style="thin">
        <color theme="0"/>
      </bottom>
      <diagonal/>
    </border>
    <border>
      <left style="medium">
        <color theme="1"/>
      </left>
      <right style="thin">
        <color theme="0"/>
      </right>
      <top/>
      <bottom/>
      <diagonal/>
    </border>
    <border>
      <left style="thin">
        <color theme="0"/>
      </left>
      <right style="thin">
        <color theme="0"/>
      </right>
      <top style="thin">
        <color theme="0"/>
      </top>
      <bottom/>
      <diagonal/>
    </border>
    <border>
      <left style="thin">
        <color theme="0"/>
      </left>
      <right style="medium">
        <color theme="1"/>
      </right>
      <top/>
      <bottom/>
      <diagonal/>
    </border>
    <border>
      <left style="medium">
        <color theme="1"/>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theme="1"/>
      </right>
      <top style="thin">
        <color theme="0"/>
      </top>
      <bottom style="thin">
        <color theme="0"/>
      </bottom>
      <diagonal/>
    </border>
    <border>
      <left style="medium">
        <color theme="1"/>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medium">
        <color theme="1"/>
      </right>
      <top style="thin">
        <color theme="0"/>
      </top>
      <bottom style="thin">
        <color theme="0"/>
      </bottom>
      <diagonal/>
    </border>
    <border>
      <left/>
      <right style="thin">
        <color theme="0"/>
      </right>
      <top/>
      <bottom/>
      <diagonal/>
    </border>
    <border>
      <left style="thin">
        <color theme="0"/>
      </left>
      <right/>
      <top/>
      <bottom/>
      <diagonal/>
    </border>
    <border>
      <left style="thin">
        <color indexed="64"/>
      </left>
      <right style="medium">
        <color theme="1"/>
      </right>
      <top/>
      <bottom/>
      <diagonal/>
    </border>
    <border>
      <left/>
      <right style="thin">
        <color theme="0"/>
      </right>
      <top/>
      <bottom style="thin">
        <color theme="0"/>
      </bottom>
      <diagonal/>
    </border>
    <border>
      <left/>
      <right/>
      <top/>
      <bottom style="thin">
        <color theme="0"/>
      </bottom>
      <diagonal/>
    </border>
    <border>
      <left style="thin">
        <color indexed="64"/>
      </left>
      <right style="medium">
        <color theme="1"/>
      </right>
      <top/>
      <bottom style="thin">
        <color theme="0"/>
      </bottom>
      <diagonal/>
    </border>
    <border>
      <left/>
      <right/>
      <top style="thin">
        <color theme="0"/>
      </top>
      <bottom style="thin">
        <color theme="0"/>
      </bottom>
      <diagonal/>
    </border>
    <border>
      <left style="medium">
        <color theme="1"/>
      </left>
      <right style="thin">
        <color theme="0"/>
      </right>
      <top style="thin">
        <color theme="0"/>
      </top>
      <bottom style="medium">
        <color theme="1"/>
      </bottom>
      <diagonal/>
    </border>
    <border>
      <left style="thin">
        <color theme="0"/>
      </left>
      <right style="thin">
        <color theme="0"/>
      </right>
      <top style="thin">
        <color theme="0"/>
      </top>
      <bottom style="medium">
        <color theme="1"/>
      </bottom>
      <diagonal/>
    </border>
    <border>
      <left/>
      <right style="thin">
        <color theme="0"/>
      </right>
      <top style="thin">
        <color theme="0"/>
      </top>
      <bottom style="medium">
        <color theme="1"/>
      </bottom>
      <diagonal/>
    </border>
    <border>
      <left/>
      <right/>
      <top style="thin">
        <color theme="0"/>
      </top>
      <bottom style="medium">
        <color theme="1"/>
      </bottom>
      <diagonal/>
    </border>
    <border>
      <left style="thin">
        <color indexed="64"/>
      </left>
      <right style="medium">
        <color theme="1"/>
      </right>
      <top style="thin">
        <color theme="0"/>
      </top>
      <bottom style="medium">
        <color theme="1"/>
      </bottom>
      <diagonal/>
    </border>
    <border>
      <left style="thin">
        <color theme="0"/>
      </left>
      <right/>
      <top/>
      <bottom style="thin">
        <color indexed="64"/>
      </bottom>
      <diagonal/>
    </border>
    <border>
      <left style="thin">
        <color theme="0"/>
      </left>
      <right style="thin">
        <color theme="0"/>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hair">
        <color indexed="64"/>
      </top>
      <bottom style="hair">
        <color indexed="64"/>
      </bottom>
      <diagonal/>
    </border>
  </borders>
  <cellStyleXfs count="24">
    <xf numFmtId="0" fontId="0" fillId="0" borderId="0"/>
    <xf numFmtId="0" fontId="2" fillId="0" borderId="0"/>
    <xf numFmtId="43" fontId="2" fillId="0" borderId="0" applyFont="0" applyFill="0" applyBorder="0" applyAlignment="0" applyProtection="0"/>
    <xf numFmtId="0" fontId="3" fillId="0" borderId="0"/>
    <xf numFmtId="0" fontId="4" fillId="0" borderId="0"/>
    <xf numFmtId="164"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9" fontId="2" fillId="0" borderId="0" applyFont="0" applyFill="0" applyBorder="0" applyAlignment="0" applyProtection="0"/>
    <xf numFmtId="0" fontId="50" fillId="12" borderId="0" applyNumberFormat="0" applyBorder="0" applyAlignment="0" applyProtection="0"/>
    <xf numFmtId="0" fontId="51" fillId="13" borderId="0" applyNumberFormat="0" applyBorder="0" applyAlignment="0" applyProtection="0"/>
    <xf numFmtId="0" fontId="52" fillId="0" borderId="0" applyNumberFormat="0" applyFill="0" applyBorder="0" applyAlignment="0" applyProtection="0"/>
    <xf numFmtId="166" fontId="2" fillId="0" borderId="0" applyFont="0" applyFill="0" applyBorder="0" applyAlignment="0" applyProtection="0"/>
    <xf numFmtId="0" fontId="4"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173" fontId="2" fillId="0" borderId="0" applyFont="0" applyFill="0" applyBorder="0" applyAlignment="0" applyProtection="0"/>
    <xf numFmtId="172" fontId="53" fillId="31" borderId="0" applyFill="0" applyAlignment="0">
      <alignment horizontal="center" vertical="center"/>
    </xf>
    <xf numFmtId="175" fontId="54" fillId="0" borderId="0" applyFill="0">
      <alignment horizontal="center" vertical="center" wrapText="1"/>
    </xf>
    <xf numFmtId="0" fontId="2" fillId="14" borderId="0" applyNumberFormat="0" applyBorder="0" applyAlignment="0" applyProtection="0"/>
    <xf numFmtId="172" fontId="54" fillId="31" borderId="0" applyFill="0" applyProtection="0">
      <alignment horizontal="center" vertical="center"/>
    </xf>
    <xf numFmtId="1" fontId="54" fillId="4" borderId="0" applyFill="0">
      <alignment horizontal="center" vertical="center"/>
    </xf>
    <xf numFmtId="173" fontId="2" fillId="0" borderId="0" applyFont="0" applyFill="0" applyBorder="0" applyAlignment="0" applyProtection="0"/>
  </cellStyleXfs>
  <cellXfs count="882">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7" xfId="0" applyFont="1" applyBorder="1"/>
    <xf numFmtId="0" fontId="1" fillId="0" borderId="8" xfId="0" applyFont="1" applyBorder="1"/>
    <xf numFmtId="0" fontId="1" fillId="0" borderId="9" xfId="0" applyFont="1" applyBorder="1"/>
    <xf numFmtId="0" fontId="7" fillId="5" borderId="6" xfId="0" applyFont="1" applyFill="1" applyBorder="1" applyAlignment="1">
      <alignment horizontal="center" vertical="center" wrapText="1"/>
    </xf>
    <xf numFmtId="14" fontId="7" fillId="5" borderId="6" xfId="0" applyNumberFormat="1" applyFont="1" applyFill="1" applyBorder="1" applyAlignment="1">
      <alignment horizontal="center" vertical="center" wrapText="1"/>
    </xf>
    <xf numFmtId="0" fontId="8" fillId="0" borderId="6" xfId="0" applyFont="1" applyBorder="1" applyAlignment="1">
      <alignment horizontal="center" vertical="center" wrapText="1"/>
    </xf>
    <xf numFmtId="0" fontId="8" fillId="4" borderId="6" xfId="0" applyFont="1" applyFill="1" applyBorder="1" applyAlignment="1">
      <alignment horizontal="center" vertical="center" wrapText="1"/>
    </xf>
    <xf numFmtId="0" fontId="9" fillId="0" borderId="6" xfId="0" applyFont="1" applyBorder="1" applyAlignment="1">
      <alignment horizontal="center" vertical="center" wrapText="1"/>
    </xf>
    <xf numFmtId="14" fontId="10" fillId="0" borderId="6" xfId="0" applyNumberFormat="1" applyFont="1" applyBorder="1" applyAlignment="1">
      <alignment horizontal="center" vertical="center" wrapText="1"/>
    </xf>
    <xf numFmtId="14" fontId="8" fillId="0" borderId="6" xfId="0" applyNumberFormat="1" applyFont="1" applyBorder="1" applyAlignment="1">
      <alignment horizontal="center" vertical="center" wrapText="1"/>
    </xf>
    <xf numFmtId="0" fontId="11" fillId="0" borderId="6" xfId="0" applyFont="1" applyBorder="1" applyAlignment="1">
      <alignment horizontal="center" vertical="center" wrapText="1"/>
    </xf>
    <xf numFmtId="14" fontId="11" fillId="0" borderId="6" xfId="0" applyNumberFormat="1" applyFont="1" applyBorder="1" applyAlignment="1">
      <alignment horizontal="center" vertical="center" wrapText="1"/>
    </xf>
    <xf numFmtId="0" fontId="8" fillId="0" borderId="16" xfId="0" applyFont="1" applyBorder="1" applyAlignment="1">
      <alignment horizontal="center" vertical="center" wrapText="1"/>
    </xf>
    <xf numFmtId="0" fontId="11" fillId="4" borderId="6" xfId="0" applyFont="1" applyFill="1" applyBorder="1" applyAlignment="1">
      <alignment horizontal="center" vertical="center" wrapText="1"/>
    </xf>
    <xf numFmtId="0" fontId="8" fillId="0" borderId="6" xfId="0" applyFont="1" applyBorder="1" applyAlignment="1">
      <alignment horizontal="center" vertical="center"/>
    </xf>
    <xf numFmtId="9" fontId="8" fillId="4" borderId="6" xfId="0" applyNumberFormat="1" applyFont="1" applyFill="1" applyBorder="1" applyAlignment="1">
      <alignment horizontal="center" vertical="center" wrapText="1"/>
    </xf>
    <xf numFmtId="0" fontId="8" fillId="0" borderId="0" xfId="0" applyFont="1" applyAlignment="1">
      <alignment horizontal="center" vertical="center" wrapText="1"/>
    </xf>
    <xf numFmtId="0" fontId="8" fillId="0" borderId="16" xfId="0" applyFont="1" applyBorder="1" applyAlignment="1">
      <alignment vertical="center" wrapText="1"/>
    </xf>
    <xf numFmtId="0" fontId="8" fillId="0" borderId="16" xfId="0" applyFont="1" applyBorder="1" applyAlignment="1">
      <alignment horizontal="center" vertical="center"/>
    </xf>
    <xf numFmtId="0" fontId="9" fillId="0" borderId="17" xfId="0" applyFont="1" applyBorder="1" applyAlignment="1">
      <alignment horizontal="center" vertical="center" wrapText="1"/>
    </xf>
    <xf numFmtId="0" fontId="9" fillId="0" borderId="21" xfId="0" applyFont="1" applyBorder="1" applyAlignment="1">
      <alignment horizontal="center" vertical="center" wrapText="1"/>
    </xf>
    <xf numFmtId="9" fontId="11" fillId="0" borderId="6" xfId="0" applyNumberFormat="1" applyFont="1" applyBorder="1" applyAlignment="1">
      <alignment horizontal="center" vertical="center" wrapText="1"/>
    </xf>
    <xf numFmtId="9" fontId="8" fillId="0" borderId="6" xfId="0" applyNumberFormat="1" applyFont="1" applyBorder="1" applyAlignment="1">
      <alignment horizontal="center" vertical="center" wrapText="1"/>
    </xf>
    <xf numFmtId="9" fontId="8" fillId="0" borderId="16"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0" xfId="0" applyFont="1" applyAlignment="1">
      <alignment vertical="center"/>
    </xf>
    <xf numFmtId="0" fontId="13" fillId="0" borderId="2" xfId="0" applyFont="1" applyBorder="1" applyAlignment="1">
      <alignment vertical="center" wrapText="1"/>
    </xf>
    <xf numFmtId="0" fontId="13" fillId="0" borderId="3" xfId="0" applyFont="1" applyBorder="1" applyAlignment="1">
      <alignment vertical="center" wrapText="1"/>
    </xf>
    <xf numFmtId="0" fontId="8" fillId="0" borderId="4" xfId="0" applyFont="1" applyBorder="1" applyAlignment="1">
      <alignment vertical="center" wrapText="1"/>
    </xf>
    <xf numFmtId="0" fontId="13" fillId="0" borderId="0" xfId="0" applyFont="1" applyAlignment="1">
      <alignment vertical="center" wrapText="1"/>
    </xf>
    <xf numFmtId="0" fontId="13" fillId="0" borderId="5" xfId="0" applyFont="1" applyBorder="1" applyAlignment="1">
      <alignment vertical="center" wrapText="1"/>
    </xf>
    <xf numFmtId="0" fontId="8" fillId="6" borderId="0" xfId="0" applyFont="1" applyFill="1" applyAlignment="1">
      <alignment vertical="center"/>
    </xf>
    <xf numFmtId="0" fontId="11" fillId="0" borderId="0" xfId="0" applyFont="1" applyAlignment="1">
      <alignment vertical="center"/>
    </xf>
    <xf numFmtId="0" fontId="14" fillId="3" borderId="6" xfId="0" applyFont="1" applyFill="1" applyBorder="1" applyAlignment="1">
      <alignment horizontal="center" vertical="center" wrapText="1"/>
    </xf>
    <xf numFmtId="14" fontId="14" fillId="3" borderId="6" xfId="0" applyNumberFormat="1" applyFont="1" applyFill="1" applyBorder="1" applyAlignment="1">
      <alignment horizontal="center" vertical="center" wrapText="1"/>
    </xf>
    <xf numFmtId="0" fontId="9" fillId="0" borderId="6" xfId="0" applyFont="1" applyBorder="1" applyAlignment="1">
      <alignment vertical="center" wrapText="1"/>
    </xf>
    <xf numFmtId="0" fontId="8" fillId="0" borderId="0" xfId="0" applyFont="1" applyAlignment="1">
      <alignment horizontal="left" vertical="center" wrapText="1"/>
    </xf>
    <xf numFmtId="0" fontId="18" fillId="0" borderId="0" xfId="0" applyFont="1" applyAlignment="1">
      <alignment vertical="center"/>
    </xf>
    <xf numFmtId="0" fontId="6" fillId="0" borderId="0" xfId="0" applyFont="1" applyAlignment="1">
      <alignment vertical="center"/>
    </xf>
    <xf numFmtId="14" fontId="11" fillId="0" borderId="16"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0" xfId="0" applyFont="1" applyAlignment="1">
      <alignment vertical="center" wrapText="1"/>
    </xf>
    <xf numFmtId="9" fontId="8" fillId="4" borderId="16" xfId="0" applyNumberFormat="1" applyFont="1" applyFill="1" applyBorder="1" applyAlignment="1">
      <alignment horizontal="center" vertical="center" wrapText="1"/>
    </xf>
    <xf numFmtId="0" fontId="21" fillId="0" borderId="0" xfId="0" applyFont="1" applyAlignment="1">
      <alignment horizontal="left" vertical="center" wrapText="1"/>
    </xf>
    <xf numFmtId="14" fontId="21" fillId="0" borderId="0" xfId="0" applyNumberFormat="1" applyFont="1" applyAlignment="1">
      <alignment horizontal="center" vertical="center"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14" fontId="21" fillId="0" borderId="2" xfId="0" applyNumberFormat="1" applyFont="1" applyBorder="1" applyAlignment="1">
      <alignment horizontal="center" vertical="center" wrapText="1"/>
    </xf>
    <xf numFmtId="0" fontId="21" fillId="0" borderId="3" xfId="0" applyFont="1" applyBorder="1" applyAlignment="1">
      <alignment horizontal="left" vertical="center" wrapText="1"/>
    </xf>
    <xf numFmtId="0" fontId="22" fillId="0" borderId="4" xfId="0" applyFont="1" applyBorder="1" applyAlignment="1">
      <alignment vertical="center" wrapText="1"/>
    </xf>
    <xf numFmtId="0" fontId="24" fillId="0" borderId="0" xfId="0" applyFont="1" applyAlignment="1">
      <alignment vertical="center" wrapText="1"/>
    </xf>
    <xf numFmtId="0" fontId="24" fillId="0" borderId="5" xfId="0" applyFont="1" applyBorder="1" applyAlignment="1">
      <alignment vertical="center" wrapText="1"/>
    </xf>
    <xf numFmtId="0" fontId="25" fillId="3" borderId="22" xfId="0" applyFont="1" applyFill="1" applyBorder="1" applyAlignment="1">
      <alignment horizontal="center" vertical="center" wrapText="1"/>
    </xf>
    <xf numFmtId="0" fontId="25" fillId="3" borderId="23" xfId="0" applyFont="1" applyFill="1" applyBorder="1" applyAlignment="1">
      <alignment horizontal="center" vertical="center" wrapText="1"/>
    </xf>
    <xf numFmtId="14" fontId="25" fillId="3" borderId="23" xfId="0" applyNumberFormat="1" applyFont="1" applyFill="1" applyBorder="1" applyAlignment="1">
      <alignment horizontal="center" vertical="center" wrapText="1"/>
    </xf>
    <xf numFmtId="0" fontId="25" fillId="3" borderId="24" xfId="0" applyFont="1" applyFill="1" applyBorder="1" applyAlignment="1">
      <alignment horizontal="center" vertical="center" wrapText="1"/>
    </xf>
    <xf numFmtId="0" fontId="19" fillId="4" borderId="30" xfId="0" applyFont="1" applyFill="1" applyBorder="1" applyAlignment="1">
      <alignment horizontal="center" vertical="center"/>
    </xf>
    <xf numFmtId="0" fontId="19" fillId="4" borderId="6" xfId="0" applyFont="1" applyFill="1" applyBorder="1" applyAlignment="1">
      <alignment horizontal="center" vertical="center"/>
    </xf>
    <xf numFmtId="0" fontId="19" fillId="4" borderId="31" xfId="0" applyFont="1" applyFill="1" applyBorder="1" applyAlignment="1">
      <alignment horizontal="center" vertical="center"/>
    </xf>
    <xf numFmtId="0" fontId="25" fillId="3" borderId="30" xfId="0" applyFont="1" applyFill="1" applyBorder="1" applyAlignment="1">
      <alignment horizontal="center" vertical="center" wrapText="1"/>
    </xf>
    <xf numFmtId="0" fontId="25" fillId="3" borderId="6" xfId="0" applyFont="1" applyFill="1" applyBorder="1" applyAlignment="1">
      <alignment horizontal="center" vertical="center" wrapText="1"/>
    </xf>
    <xf numFmtId="14" fontId="25" fillId="3" borderId="6" xfId="0" applyNumberFormat="1" applyFont="1" applyFill="1" applyBorder="1" applyAlignment="1">
      <alignment horizontal="center" vertical="center" wrapText="1"/>
    </xf>
    <xf numFmtId="0" fontId="25" fillId="3" borderId="31" xfId="0"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Alignment="1">
      <alignment horizontal="center" vertical="center" wrapText="1"/>
    </xf>
    <xf numFmtId="14" fontId="22" fillId="0" borderId="0" xfId="0" applyNumberFormat="1" applyFont="1" applyAlignment="1">
      <alignment horizontal="center" vertical="center" wrapText="1"/>
    </xf>
    <xf numFmtId="0" fontId="8" fillId="0" borderId="5" xfId="0" applyFont="1" applyBorder="1" applyAlignment="1">
      <alignment horizontal="center" vertical="center" wrapText="1"/>
    </xf>
    <xf numFmtId="0" fontId="8" fillId="0" borderId="18"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8" xfId="0" applyFont="1" applyBorder="1" applyAlignment="1">
      <alignment horizontal="center" vertical="center" wrapText="1"/>
    </xf>
    <xf numFmtId="0" fontId="13" fillId="0" borderId="6" xfId="0" applyFont="1" applyBorder="1" applyAlignment="1">
      <alignment vertical="center" wrapText="1"/>
    </xf>
    <xf numFmtId="14" fontId="11" fillId="4" borderId="6" xfId="0" applyNumberFormat="1" applyFont="1" applyFill="1" applyBorder="1" applyAlignment="1">
      <alignment horizontal="center" vertical="center" wrapText="1"/>
    </xf>
    <xf numFmtId="9" fontId="11" fillId="4" borderId="6" xfId="0" applyNumberFormat="1" applyFont="1" applyFill="1" applyBorder="1" applyAlignment="1">
      <alignment horizontal="center" vertical="center" wrapText="1"/>
    </xf>
    <xf numFmtId="14" fontId="10" fillId="0" borderId="16" xfId="0" applyNumberFormat="1" applyFont="1" applyBorder="1" applyAlignment="1">
      <alignment horizontal="center" vertical="center" wrapText="1"/>
    </xf>
    <xf numFmtId="0" fontId="11" fillId="0" borderId="6" xfId="0" applyFont="1" applyBorder="1" applyAlignment="1">
      <alignment vertical="center" wrapText="1"/>
    </xf>
    <xf numFmtId="0" fontId="9" fillId="4" borderId="6" xfId="0" applyFont="1" applyFill="1" applyBorder="1" applyAlignment="1">
      <alignment horizontal="center" vertical="center" wrapText="1"/>
    </xf>
    <xf numFmtId="0" fontId="21" fillId="0" borderId="39" xfId="0" applyFont="1" applyBorder="1" applyAlignment="1">
      <alignment horizontal="left" vertical="center" wrapText="1"/>
    </xf>
    <xf numFmtId="0" fontId="22" fillId="0" borderId="38" xfId="0" applyFont="1" applyBorder="1" applyAlignment="1">
      <alignment vertical="center" wrapText="1"/>
    </xf>
    <xf numFmtId="0" fontId="30" fillId="0" borderId="38" xfId="0" applyFont="1" applyBorder="1" applyAlignment="1">
      <alignment vertical="center" wrapText="1"/>
    </xf>
    <xf numFmtId="0" fontId="21" fillId="0" borderId="40" xfId="0" applyFont="1" applyBorder="1" applyAlignment="1">
      <alignment horizontal="left" vertical="center" wrapText="1"/>
    </xf>
    <xf numFmtId="0" fontId="22" fillId="0" borderId="0" xfId="0" applyFont="1" applyAlignment="1">
      <alignment vertical="center" wrapText="1"/>
    </xf>
    <xf numFmtId="0" fontId="30" fillId="0" borderId="0" xfId="0" applyFont="1" applyAlignment="1">
      <alignment vertical="center" wrapText="1"/>
    </xf>
    <xf numFmtId="0" fontId="21" fillId="0" borderId="38" xfId="0" applyFont="1" applyBorder="1" applyAlignment="1">
      <alignment horizontal="left" vertical="center" wrapText="1"/>
    </xf>
    <xf numFmtId="0" fontId="22" fillId="0" borderId="2" xfId="0" applyFont="1" applyBorder="1" applyAlignment="1">
      <alignment vertical="center" wrapText="1"/>
    </xf>
    <xf numFmtId="0" fontId="30" fillId="0" borderId="2" xfId="0" applyFont="1" applyBorder="1" applyAlignment="1">
      <alignment vertical="center" wrapText="1"/>
    </xf>
    <xf numFmtId="0" fontId="21" fillId="0" borderId="4"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22" fillId="0" borderId="1" xfId="0" applyFont="1" applyBorder="1" applyAlignment="1">
      <alignment vertical="center" wrapText="1"/>
    </xf>
    <xf numFmtId="0" fontId="14" fillId="0" borderId="0" xfId="0" applyFont="1" applyAlignment="1">
      <alignment vertical="center" wrapText="1"/>
    </xf>
    <xf numFmtId="0" fontId="8" fillId="0" borderId="0" xfId="0" applyFont="1" applyAlignment="1">
      <alignment horizontal="center" vertical="center"/>
    </xf>
    <xf numFmtId="9" fontId="10" fillId="0" borderId="6" xfId="0" applyNumberFormat="1" applyFont="1" applyBorder="1" applyAlignment="1">
      <alignment horizontal="center" vertical="center" wrapText="1"/>
    </xf>
    <xf numFmtId="14" fontId="8" fillId="0" borderId="18" xfId="0" applyNumberFormat="1" applyFont="1" applyBorder="1" applyAlignment="1">
      <alignment horizontal="center" vertical="center" wrapText="1"/>
    </xf>
    <xf numFmtId="9" fontId="11" fillId="0" borderId="18" xfId="0" applyNumberFormat="1" applyFont="1" applyBorder="1" applyAlignment="1">
      <alignment horizontal="center" vertical="center" wrapText="1"/>
    </xf>
    <xf numFmtId="0" fontId="10" fillId="0" borderId="16" xfId="0" applyFont="1" applyBorder="1" applyAlignment="1">
      <alignment horizontal="center" vertical="center" wrapText="1"/>
    </xf>
    <xf numFmtId="0" fontId="8" fillId="4" borderId="16" xfId="0" applyFont="1" applyFill="1" applyBorder="1" applyAlignment="1">
      <alignment horizontal="center" vertical="center" wrapText="1"/>
    </xf>
    <xf numFmtId="1" fontId="11" fillId="0" borderId="6" xfId="0" applyNumberFormat="1" applyFont="1" applyBorder="1" applyAlignment="1">
      <alignment horizontal="center" vertical="center" wrapText="1"/>
    </xf>
    <xf numFmtId="1" fontId="11" fillId="4" borderId="6" xfId="0" applyNumberFormat="1" applyFont="1" applyFill="1" applyBorder="1" applyAlignment="1">
      <alignment horizontal="center" vertical="center" wrapText="1"/>
    </xf>
    <xf numFmtId="0" fontId="10" fillId="0" borderId="6" xfId="0" applyFont="1" applyBorder="1" applyAlignment="1">
      <alignment horizontal="left" vertical="center" wrapText="1"/>
    </xf>
    <xf numFmtId="0" fontId="10" fillId="4" borderId="6" xfId="0" applyFont="1" applyFill="1" applyBorder="1" applyAlignment="1">
      <alignment horizontal="left" vertical="center" wrapText="1"/>
    </xf>
    <xf numFmtId="0" fontId="10" fillId="4" borderId="6" xfId="0" applyFont="1" applyFill="1" applyBorder="1" applyAlignment="1">
      <alignment horizontal="center" vertical="center" wrapText="1"/>
    </xf>
    <xf numFmtId="0" fontId="8" fillId="0" borderId="6" xfId="0" applyFont="1" applyBorder="1" applyAlignment="1">
      <alignment horizontal="left" vertical="center" wrapText="1"/>
    </xf>
    <xf numFmtId="0" fontId="37" fillId="0" borderId="0" xfId="0" applyFont="1" applyAlignment="1">
      <alignment vertical="center" wrapText="1"/>
    </xf>
    <xf numFmtId="0" fontId="8" fillId="0" borderId="7" xfId="0" applyFont="1" applyBorder="1" applyAlignment="1">
      <alignment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38" fillId="3" borderId="6" xfId="0" applyFont="1" applyFill="1" applyBorder="1" applyAlignment="1">
      <alignment horizontal="center" vertical="center" wrapText="1"/>
    </xf>
    <xf numFmtId="0" fontId="39" fillId="3" borderId="6" xfId="0" applyFont="1" applyFill="1" applyBorder="1" applyAlignment="1">
      <alignment horizontal="center" vertical="center" wrapText="1"/>
    </xf>
    <xf numFmtId="14" fontId="39" fillId="3" borderId="6" xfId="0" applyNumberFormat="1" applyFont="1" applyFill="1" applyBorder="1" applyAlignment="1">
      <alignment horizontal="center" vertical="center" wrapText="1"/>
    </xf>
    <xf numFmtId="0" fontId="7" fillId="5" borderId="16" xfId="0" applyFont="1" applyFill="1" applyBorder="1" applyAlignment="1">
      <alignment horizontal="center" vertical="center" wrapText="1"/>
    </xf>
    <xf numFmtId="14" fontId="7" fillId="5" borderId="16" xfId="0" applyNumberFormat="1" applyFont="1" applyFill="1" applyBorder="1" applyAlignment="1">
      <alignment horizontal="center" vertical="center" wrapText="1"/>
    </xf>
    <xf numFmtId="0" fontId="26" fillId="0" borderId="30" xfId="0" applyFont="1" applyBorder="1" applyAlignment="1">
      <alignment horizontal="center" vertical="center" wrapText="1"/>
    </xf>
    <xf numFmtId="0" fontId="26" fillId="0" borderId="6" xfId="0" applyFont="1" applyBorder="1" applyAlignment="1">
      <alignment horizontal="left" vertical="center" wrapText="1"/>
    </xf>
    <xf numFmtId="0" fontId="26" fillId="0" borderId="6" xfId="0" applyFont="1" applyBorder="1" applyAlignment="1">
      <alignment horizontal="center" vertical="center" wrapText="1"/>
    </xf>
    <xf numFmtId="0" fontId="27" fillId="0" borderId="6" xfId="0" applyFont="1" applyBorder="1" applyAlignment="1">
      <alignment horizontal="center" vertical="center" wrapText="1"/>
    </xf>
    <xf numFmtId="165" fontId="26" fillId="0" borderId="6" xfId="0" applyNumberFormat="1" applyFont="1" applyBorder="1" applyAlignment="1">
      <alignment horizontal="center" vertical="center" wrapText="1"/>
    </xf>
    <xf numFmtId="0" fontId="28" fillId="0" borderId="31" xfId="0" quotePrefix="1" applyFont="1" applyBorder="1" applyAlignment="1">
      <alignment horizontal="center" vertical="center" wrapText="1"/>
    </xf>
    <xf numFmtId="0" fontId="21" fillId="0" borderId="6" xfId="0" applyFont="1" applyBorder="1" applyAlignment="1">
      <alignment horizontal="left" vertical="center" wrapText="1"/>
    </xf>
    <xf numFmtId="165" fontId="28" fillId="0" borderId="6" xfId="0" applyNumberFormat="1" applyFont="1" applyBorder="1" applyAlignment="1">
      <alignment horizontal="center" vertical="center" wrapText="1"/>
    </xf>
    <xf numFmtId="0" fontId="8" fillId="0" borderId="0" xfId="0" applyFont="1"/>
    <xf numFmtId="0" fontId="8" fillId="0" borderId="0" xfId="0" applyFont="1" applyAlignment="1">
      <alignment horizontal="left"/>
    </xf>
    <xf numFmtId="0" fontId="8" fillId="0" borderId="1" xfId="0" applyFont="1" applyBorder="1"/>
    <xf numFmtId="0" fontId="8" fillId="0" borderId="2" xfId="0" applyFont="1" applyBorder="1"/>
    <xf numFmtId="0" fontId="8" fillId="0" borderId="3" xfId="0" applyFont="1" applyBorder="1"/>
    <xf numFmtId="0" fontId="8" fillId="0" borderId="4" xfId="0" applyFont="1" applyBorder="1"/>
    <xf numFmtId="0" fontId="8" fillId="0" borderId="5" xfId="0" applyFont="1" applyBorder="1"/>
    <xf numFmtId="0" fontId="40" fillId="3" borderId="6" xfId="0" applyFont="1" applyFill="1" applyBorder="1" applyAlignment="1">
      <alignment horizontal="center" vertical="center" wrapText="1"/>
    </xf>
    <xf numFmtId="14" fontId="40" fillId="3" borderId="6" xfId="0" applyNumberFormat="1" applyFont="1" applyFill="1" applyBorder="1" applyAlignment="1">
      <alignment horizontal="center" vertical="center" wrapText="1"/>
    </xf>
    <xf numFmtId="0" fontId="41" fillId="0" borderId="6" xfId="0" applyFont="1" applyBorder="1" applyAlignment="1">
      <alignment horizontal="center" vertical="center" wrapText="1"/>
    </xf>
    <xf numFmtId="0" fontId="41" fillId="0" borderId="6" xfId="0" applyFont="1" applyBorder="1" applyAlignment="1">
      <alignment horizontal="justify" vertical="center" wrapText="1"/>
    </xf>
    <xf numFmtId="14" fontId="41" fillId="0" borderId="6" xfId="0" applyNumberFormat="1" applyFont="1" applyBorder="1" applyAlignment="1">
      <alignment horizontal="center" vertical="center" wrapText="1"/>
    </xf>
    <xf numFmtId="0" fontId="41" fillId="0" borderId="6" xfId="0" applyFont="1" applyBorder="1" applyAlignment="1">
      <alignment horizontal="center" vertical="justify" wrapText="1"/>
    </xf>
    <xf numFmtId="0" fontId="40" fillId="0" borderId="0" xfId="0" applyFont="1" applyAlignment="1">
      <alignment vertical="center" wrapText="1"/>
    </xf>
    <xf numFmtId="0" fontId="30" fillId="0" borderId="10" xfId="0" applyFont="1" applyBorder="1" applyAlignment="1">
      <alignment vertical="center" wrapText="1"/>
    </xf>
    <xf numFmtId="0" fontId="30" fillId="0" borderId="11" xfId="0" applyFont="1" applyBorder="1" applyAlignment="1">
      <alignment vertical="center" wrapText="1"/>
    </xf>
    <xf numFmtId="0" fontId="8" fillId="0" borderId="41" xfId="0" applyFont="1" applyBorder="1"/>
    <xf numFmtId="0" fontId="8" fillId="0" borderId="28" xfId="0" applyFont="1" applyBorder="1"/>
    <xf numFmtId="0" fontId="8" fillId="0" borderId="42" xfId="0" applyFont="1" applyBorder="1"/>
    <xf numFmtId="0" fontId="42" fillId="0" borderId="6" xfId="0" applyFont="1" applyBorder="1" applyAlignment="1">
      <alignment horizontal="center" vertical="center" wrapText="1"/>
    </xf>
    <xf numFmtId="0" fontId="42" fillId="4" borderId="6" xfId="0" applyFont="1" applyFill="1" applyBorder="1" applyAlignment="1">
      <alignment horizontal="center" vertical="center" wrapText="1"/>
    </xf>
    <xf numFmtId="14" fontId="43" fillId="0" borderId="6" xfId="0" applyNumberFormat="1" applyFont="1" applyBorder="1" applyAlignment="1">
      <alignment horizontal="center" vertical="center" wrapText="1"/>
    </xf>
    <xf numFmtId="0" fontId="4" fillId="4" borderId="6" xfId="0" quotePrefix="1" applyFont="1" applyFill="1" applyBorder="1" applyAlignment="1">
      <alignment horizontal="center" vertical="center" wrapText="1"/>
    </xf>
    <xf numFmtId="0" fontId="41" fillId="0" borderId="0" xfId="0" applyFont="1"/>
    <xf numFmtId="0" fontId="44" fillId="0" borderId="6" xfId="0" applyFont="1" applyBorder="1" applyAlignment="1">
      <alignment horizontal="center" vertical="center" wrapText="1"/>
    </xf>
    <xf numFmtId="0" fontId="44" fillId="4" borderId="6" xfId="0" applyFont="1" applyFill="1" applyBorder="1" applyAlignment="1">
      <alignment horizontal="center" vertical="center" wrapText="1"/>
    </xf>
    <xf numFmtId="0" fontId="45" fillId="4" borderId="6" xfId="0" applyFont="1" applyFill="1" applyBorder="1" applyAlignment="1">
      <alignment horizontal="center" vertical="center" wrapText="1"/>
    </xf>
    <xf numFmtId="14" fontId="46" fillId="0" borderId="6" xfId="0" applyNumberFormat="1" applyFont="1" applyBorder="1" applyAlignment="1">
      <alignment horizontal="center" vertical="center" wrapText="1"/>
    </xf>
    <xf numFmtId="0" fontId="45" fillId="4" borderId="6" xfId="0" quotePrefix="1" applyFont="1" applyFill="1" applyBorder="1" applyAlignment="1">
      <alignment horizontal="center" vertical="center" wrapText="1"/>
    </xf>
    <xf numFmtId="0" fontId="41" fillId="0" borderId="1" xfId="0" applyFont="1" applyBorder="1" applyAlignment="1">
      <alignment horizontal="left" vertical="center" wrapText="1"/>
    </xf>
    <xf numFmtId="0" fontId="41" fillId="0" borderId="2" xfId="0" applyFont="1" applyBorder="1" applyAlignment="1">
      <alignment horizontal="left" vertical="center" wrapText="1"/>
    </xf>
    <xf numFmtId="0" fontId="47" fillId="0" borderId="2" xfId="0" applyFont="1" applyBorder="1" applyAlignment="1">
      <alignment vertical="center" wrapText="1"/>
    </xf>
    <xf numFmtId="0" fontId="47" fillId="0" borderId="2" xfId="0" applyFont="1" applyBorder="1" applyAlignment="1">
      <alignment horizontal="center" vertical="center" wrapText="1"/>
    </xf>
    <xf numFmtId="0" fontId="47" fillId="0" borderId="3" xfId="0" applyFont="1" applyBorder="1" applyAlignment="1">
      <alignment vertical="center" wrapText="1"/>
    </xf>
    <xf numFmtId="0" fontId="47" fillId="0" borderId="0" xfId="0" applyFont="1" applyAlignment="1">
      <alignment vertical="center" wrapText="1"/>
    </xf>
    <xf numFmtId="0" fontId="41" fillId="0" borderId="0" xfId="0" applyFont="1" applyAlignment="1">
      <alignment horizontal="left" vertical="center" wrapText="1"/>
    </xf>
    <xf numFmtId="0" fontId="41" fillId="0" borderId="4" xfId="0" applyFont="1" applyBorder="1" applyAlignment="1">
      <alignment horizontal="left" vertical="center" wrapText="1"/>
    </xf>
    <xf numFmtId="0" fontId="47" fillId="0" borderId="0" xfId="0" applyFont="1" applyAlignment="1">
      <alignment horizontal="center" vertical="center" wrapText="1"/>
    </xf>
    <xf numFmtId="0" fontId="47" fillId="0" borderId="5" xfId="0" applyFont="1" applyBorder="1" applyAlignment="1">
      <alignmen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8" xfId="0" applyFont="1" applyBorder="1" applyAlignment="1">
      <alignment vertical="center" wrapText="1"/>
    </xf>
    <xf numFmtId="0" fontId="47" fillId="0" borderId="28" xfId="0" applyFont="1" applyBorder="1" applyAlignment="1">
      <alignment horizontal="center" vertical="center" wrapText="1"/>
    </xf>
    <xf numFmtId="0" fontId="47" fillId="0" borderId="29" xfId="0" applyFont="1" applyBorder="1" applyAlignment="1">
      <alignment vertical="center" wrapText="1"/>
    </xf>
    <xf numFmtId="0" fontId="40" fillId="3" borderId="30" xfId="0" applyFont="1" applyFill="1" applyBorder="1" applyAlignment="1">
      <alignment horizontal="center" vertical="center" wrapText="1"/>
    </xf>
    <xf numFmtId="0" fontId="40" fillId="3" borderId="31" xfId="0" applyFont="1" applyFill="1" applyBorder="1" applyAlignment="1">
      <alignment horizontal="center" vertical="center" wrapText="1"/>
    </xf>
    <xf numFmtId="0" fontId="41" fillId="0" borderId="30" xfId="0" applyFont="1" applyBorder="1" applyAlignment="1">
      <alignment horizontal="center" vertical="center" wrapText="1"/>
    </xf>
    <xf numFmtId="0" fontId="41" fillId="0" borderId="6" xfId="0" applyFont="1" applyBorder="1" applyAlignment="1">
      <alignment horizontal="left" vertical="center" wrapText="1"/>
    </xf>
    <xf numFmtId="0" fontId="41" fillId="0" borderId="31" xfId="0" applyFont="1" applyBorder="1" applyAlignment="1">
      <alignment horizontal="center" vertical="center" wrapText="1"/>
    </xf>
    <xf numFmtId="0" fontId="41" fillId="0" borderId="0" xfId="0" applyFont="1" applyAlignment="1">
      <alignment horizontal="center"/>
    </xf>
    <xf numFmtId="0" fontId="30" fillId="0" borderId="3" xfId="0" applyFont="1" applyBorder="1" applyAlignment="1">
      <alignment vertical="center" wrapText="1"/>
    </xf>
    <xf numFmtId="0" fontId="30" fillId="0" borderId="5" xfId="0" applyFont="1" applyBorder="1" applyAlignment="1">
      <alignment vertical="center" wrapText="1"/>
    </xf>
    <xf numFmtId="0" fontId="39" fillId="3" borderId="30" xfId="0" applyFont="1" applyFill="1" applyBorder="1" applyAlignment="1">
      <alignment horizontal="center" vertical="center" wrapText="1"/>
    </xf>
    <xf numFmtId="0" fontId="39" fillId="3" borderId="31" xfId="0" applyFont="1" applyFill="1" applyBorder="1" applyAlignment="1">
      <alignment horizontal="center" vertical="center" wrapText="1"/>
    </xf>
    <xf numFmtId="0" fontId="41" fillId="0" borderId="25" xfId="0" applyFont="1" applyBorder="1" applyAlignment="1">
      <alignment horizontal="center" vertical="center" wrapText="1"/>
    </xf>
    <xf numFmtId="14" fontId="4" fillId="0" borderId="6" xfId="0" applyNumberFormat="1" applyFont="1" applyBorder="1" applyAlignment="1">
      <alignment horizontal="center" vertical="center" wrapText="1"/>
    </xf>
    <xf numFmtId="0" fontId="4" fillId="0" borderId="0" xfId="0" applyFont="1"/>
    <xf numFmtId="0" fontId="20" fillId="0" borderId="0" xfId="0" applyFont="1" applyAlignment="1">
      <alignment vertical="center" wrapText="1"/>
    </xf>
    <xf numFmtId="0" fontId="11" fillId="0" borderId="0" xfId="0" applyFont="1"/>
    <xf numFmtId="0" fontId="14" fillId="3" borderId="43" xfId="0" applyFont="1" applyFill="1" applyBorder="1" applyAlignment="1">
      <alignment horizontal="center" vertical="center" wrapText="1"/>
    </xf>
    <xf numFmtId="0" fontId="14" fillId="3" borderId="17" xfId="0" applyFont="1" applyFill="1" applyBorder="1" applyAlignment="1">
      <alignment horizontal="center" vertical="center" wrapText="1"/>
    </xf>
    <xf numFmtId="14" fontId="14" fillId="3" borderId="17" xfId="0" applyNumberFormat="1"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1" fillId="0" borderId="0" xfId="0" applyFont="1" applyAlignment="1">
      <alignment horizontal="center" vertical="center"/>
    </xf>
    <xf numFmtId="0" fontId="30" fillId="0" borderId="2" xfId="0" applyFont="1" applyBorder="1" applyAlignment="1">
      <alignment vertical="center"/>
    </xf>
    <xf numFmtId="0" fontId="30" fillId="0" borderId="3" xfId="0" applyFont="1" applyBorder="1" applyAlignment="1">
      <alignment vertical="center"/>
    </xf>
    <xf numFmtId="0" fontId="30" fillId="0" borderId="0" xfId="0" applyFont="1" applyAlignment="1">
      <alignment vertical="center"/>
    </xf>
    <xf numFmtId="0" fontId="36" fillId="0" borderId="0" xfId="0" applyFont="1" applyAlignment="1">
      <alignment vertical="center"/>
    </xf>
    <xf numFmtId="0" fontId="30" fillId="0" borderId="5" xfId="0" applyFont="1" applyBorder="1" applyAlignment="1">
      <alignment vertical="center"/>
    </xf>
    <xf numFmtId="0" fontId="42" fillId="0" borderId="6" xfId="0" applyFont="1" applyBorder="1" applyAlignment="1">
      <alignment horizontal="left" vertical="center" wrapText="1"/>
    </xf>
    <xf numFmtId="14" fontId="42" fillId="0" borderId="6" xfId="0" applyNumberFormat="1" applyFont="1" applyBorder="1" applyAlignment="1">
      <alignment horizontal="center" vertical="center" wrapText="1"/>
    </xf>
    <xf numFmtId="0" fontId="42" fillId="0" borderId="33" xfId="0" applyFont="1" applyBorder="1" applyAlignment="1">
      <alignment horizontal="left" vertical="center" wrapText="1"/>
    </xf>
    <xf numFmtId="0" fontId="42" fillId="0" borderId="33" xfId="0" applyFont="1" applyBorder="1" applyAlignment="1">
      <alignment horizontal="justify" vertical="center" wrapText="1"/>
    </xf>
    <xf numFmtId="0" fontId="42" fillId="4" borderId="33" xfId="0" applyFont="1" applyFill="1" applyBorder="1" applyAlignment="1">
      <alignment horizontal="center" vertical="center" wrapText="1"/>
    </xf>
    <xf numFmtId="14" fontId="42" fillId="0" borderId="33" xfId="0" applyNumberFormat="1" applyFont="1" applyBorder="1" applyAlignment="1">
      <alignment horizontal="center" vertical="center" wrapText="1"/>
    </xf>
    <xf numFmtId="0" fontId="22" fillId="0" borderId="0" xfId="0" applyFont="1" applyAlignment="1">
      <alignment vertical="center"/>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14" fontId="8" fillId="0" borderId="0" xfId="0" applyNumberFormat="1" applyFont="1" applyAlignment="1">
      <alignment horizontal="center" vertical="center" wrapText="1"/>
    </xf>
    <xf numFmtId="0" fontId="13" fillId="0" borderId="4" xfId="0" applyFont="1" applyBorder="1" applyAlignment="1">
      <alignment vertical="center" wrapText="1"/>
    </xf>
    <xf numFmtId="0" fontId="13" fillId="0" borderId="0" xfId="0" applyFont="1" applyAlignment="1">
      <alignment horizontal="center" vertical="center" wrapText="1"/>
    </xf>
    <xf numFmtId="0" fontId="14" fillId="3" borderId="30"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9" fillId="4" borderId="16" xfId="0" applyFont="1" applyFill="1" applyBorder="1" applyAlignment="1">
      <alignment horizontal="center" vertical="center" wrapText="1"/>
    </xf>
    <xf numFmtId="14" fontId="8" fillId="0" borderId="16"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33" xfId="0" applyFont="1" applyBorder="1" applyAlignment="1">
      <alignment horizontal="left" vertical="center" wrapText="1"/>
    </xf>
    <xf numFmtId="0" fontId="9" fillId="4" borderId="33" xfId="0" applyFont="1" applyFill="1" applyBorder="1" applyAlignment="1">
      <alignment horizontal="center" vertical="center" wrapText="1"/>
    </xf>
    <xf numFmtId="14" fontId="10" fillId="0" borderId="33" xfId="0" applyNumberFormat="1" applyFont="1" applyBorder="1" applyAlignment="1">
      <alignment horizontal="center" vertical="center" wrapText="1"/>
    </xf>
    <xf numFmtId="0" fontId="38" fillId="3" borderId="18" xfId="0" applyFont="1" applyFill="1" applyBorder="1" applyAlignment="1">
      <alignment horizontal="center" vertical="center" wrapText="1"/>
    </xf>
    <xf numFmtId="0" fontId="39" fillId="3" borderId="18" xfId="0" applyFont="1" applyFill="1" applyBorder="1" applyAlignment="1">
      <alignment horizontal="center" vertical="center" wrapText="1"/>
    </xf>
    <xf numFmtId="14" fontId="39" fillId="3" borderId="18" xfId="0" applyNumberFormat="1"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3" fillId="0" borderId="16" xfId="0" applyFont="1" applyBorder="1" applyAlignment="1">
      <alignment vertical="center" wrapText="1"/>
    </xf>
    <xf numFmtId="14" fontId="8" fillId="4" borderId="16" xfId="0" applyNumberFormat="1" applyFont="1" applyFill="1" applyBorder="1" applyAlignment="1">
      <alignment horizontal="center" vertical="center" wrapText="1"/>
    </xf>
    <xf numFmtId="1" fontId="8" fillId="4" borderId="16" xfId="0" applyNumberFormat="1" applyFont="1" applyFill="1" applyBorder="1" applyAlignment="1">
      <alignment horizontal="center" vertical="center" wrapText="1"/>
    </xf>
    <xf numFmtId="0" fontId="9" fillId="0" borderId="16" xfId="0" applyFont="1" applyBorder="1" applyAlignment="1">
      <alignment vertical="center" wrapText="1"/>
    </xf>
    <xf numFmtId="9" fontId="10" fillId="0" borderId="16" xfId="0" applyNumberFormat="1" applyFont="1" applyBorder="1" applyAlignment="1">
      <alignment horizontal="center" vertical="center" wrapText="1"/>
    </xf>
    <xf numFmtId="9" fontId="11" fillId="0" borderId="16" xfId="0" applyNumberFormat="1" applyFont="1" applyBorder="1" applyAlignment="1">
      <alignment horizontal="center" vertical="center" wrapText="1"/>
    </xf>
    <xf numFmtId="0" fontId="38" fillId="7" borderId="18" xfId="0" applyFont="1" applyFill="1" applyBorder="1" applyAlignment="1">
      <alignment horizontal="center" vertical="center" wrapText="1"/>
    </xf>
    <xf numFmtId="0" fontId="39" fillId="7" borderId="18" xfId="0" applyFont="1" applyFill="1" applyBorder="1" applyAlignment="1">
      <alignment horizontal="center" vertical="center" wrapText="1"/>
    </xf>
    <xf numFmtId="14" fontId="39" fillId="7" borderId="18" xfId="0" applyNumberFormat="1" applyFont="1" applyFill="1" applyBorder="1" applyAlignment="1">
      <alignment horizontal="center" vertical="center" wrapText="1"/>
    </xf>
    <xf numFmtId="0" fontId="8" fillId="0" borderId="16" xfId="0" applyFont="1" applyBorder="1" applyAlignment="1">
      <alignment horizontal="left" vertical="center" wrapText="1"/>
    </xf>
    <xf numFmtId="0" fontId="15" fillId="3" borderId="18" xfId="0" applyFont="1" applyFill="1" applyBorder="1" applyAlignment="1">
      <alignment horizontal="center" vertical="center" wrapText="1"/>
    </xf>
    <xf numFmtId="0" fontId="14" fillId="3" borderId="18" xfId="0" applyFont="1" applyFill="1" applyBorder="1" applyAlignment="1">
      <alignment horizontal="center" vertical="center" wrapText="1"/>
    </xf>
    <xf numFmtId="14" fontId="14" fillId="3" borderId="18" xfId="0" applyNumberFormat="1" applyFont="1" applyFill="1" applyBorder="1" applyAlignment="1">
      <alignment horizontal="center" vertical="center" wrapText="1"/>
    </xf>
    <xf numFmtId="0" fontId="26" fillId="4" borderId="16" xfId="0" applyFont="1" applyFill="1" applyBorder="1" applyAlignment="1">
      <alignment horizontal="center" vertical="center" wrapText="1"/>
    </xf>
    <xf numFmtId="0" fontId="28" fillId="4" borderId="16" xfId="0" quotePrefix="1" applyFont="1" applyFill="1" applyBorder="1" applyAlignment="1">
      <alignment horizontal="center" vertical="center" wrapText="1"/>
    </xf>
    <xf numFmtId="0" fontId="26" fillId="4" borderId="6" xfId="0" applyFont="1" applyFill="1" applyBorder="1" applyAlignment="1">
      <alignment horizontal="left" vertical="center" wrapText="1"/>
    </xf>
    <xf numFmtId="165" fontId="26" fillId="4" borderId="6" xfId="0" applyNumberFormat="1" applyFont="1" applyFill="1" applyBorder="1" applyAlignment="1">
      <alignment horizontal="center" vertical="center" wrapText="1"/>
    </xf>
    <xf numFmtId="0" fontId="8" fillId="0" borderId="31" xfId="0" applyFont="1" applyBorder="1" applyAlignment="1">
      <alignment horizontal="center" vertical="center" wrapText="1"/>
    </xf>
    <xf numFmtId="174" fontId="8" fillId="0" borderId="0" xfId="0" applyNumberFormat="1" applyFont="1"/>
    <xf numFmtId="0" fontId="8" fillId="0" borderId="61" xfId="0" applyFont="1" applyBorder="1"/>
    <xf numFmtId="0" fontId="14" fillId="16" borderId="61" xfId="16" applyFont="1" applyFill="1" applyBorder="1" applyAlignment="1">
      <alignment horizontal="center" vertical="center" wrapText="1"/>
    </xf>
    <xf numFmtId="0" fontId="14" fillId="16" borderId="62" xfId="16" applyFont="1" applyFill="1" applyBorder="1" applyAlignment="1">
      <alignment horizontal="center" vertical="center" wrapText="1"/>
    </xf>
    <xf numFmtId="0" fontId="14" fillId="16" borderId="64" xfId="16" applyFont="1" applyFill="1" applyBorder="1" applyAlignment="1">
      <alignment horizontal="center" vertical="center" wrapText="1"/>
    </xf>
    <xf numFmtId="174" fontId="14" fillId="16" borderId="65" xfId="17" applyNumberFormat="1" applyFont="1" applyFill="1" applyBorder="1" applyAlignment="1">
      <alignment horizontal="center" vertical="center" wrapText="1"/>
    </xf>
    <xf numFmtId="0" fontId="14" fillId="16" borderId="67" xfId="16" applyFont="1" applyFill="1" applyBorder="1" applyAlignment="1">
      <alignment horizontal="center" vertical="center" wrapText="1"/>
    </xf>
    <xf numFmtId="174" fontId="14" fillId="16" borderId="68" xfId="17" applyNumberFormat="1" applyFont="1" applyFill="1" applyBorder="1" applyAlignment="1">
      <alignment horizontal="center" vertical="center" wrapText="1"/>
    </xf>
    <xf numFmtId="175" fontId="14" fillId="16" borderId="69" xfId="19" applyFont="1" applyFill="1" applyBorder="1">
      <alignment horizontal="center" vertical="center" wrapText="1"/>
    </xf>
    <xf numFmtId="175" fontId="14" fillId="16" borderId="67" xfId="19" applyFont="1" applyFill="1" applyBorder="1">
      <alignment horizontal="center" vertical="center" wrapText="1"/>
    </xf>
    <xf numFmtId="175" fontId="14" fillId="16" borderId="70" xfId="19" applyFont="1" applyFill="1" applyBorder="1">
      <alignment horizontal="center" vertical="center" wrapText="1"/>
    </xf>
    <xf numFmtId="175" fontId="14" fillId="16" borderId="71" xfId="19" applyFont="1" applyFill="1" applyBorder="1">
      <alignment horizontal="center" vertical="center" wrapText="1"/>
    </xf>
    <xf numFmtId="0" fontId="14" fillId="16" borderId="67" xfId="20" applyFont="1" applyFill="1" applyBorder="1" applyAlignment="1">
      <alignment horizontal="center" vertical="center" wrapText="1"/>
    </xf>
    <xf numFmtId="174" fontId="14" fillId="16" borderId="72" xfId="17" applyNumberFormat="1" applyFont="1" applyFill="1" applyBorder="1" applyAlignment="1">
      <alignment horizontal="center" vertical="center" wrapText="1"/>
    </xf>
    <xf numFmtId="175" fontId="16" fillId="32" borderId="63" xfId="19" applyFont="1" applyFill="1" applyBorder="1">
      <alignment horizontal="center" vertical="center" wrapText="1"/>
    </xf>
    <xf numFmtId="175" fontId="16" fillId="32" borderId="51" xfId="19" applyFont="1" applyFill="1" applyBorder="1">
      <alignment horizontal="center" vertical="center" wrapText="1"/>
    </xf>
    <xf numFmtId="175" fontId="16" fillId="32" borderId="73" xfId="19" applyFont="1" applyFill="1" applyBorder="1">
      <alignment horizontal="center" vertical="center" wrapText="1"/>
    </xf>
    <xf numFmtId="175" fontId="16" fillId="32" borderId="74" xfId="19" applyFont="1" applyFill="1" applyBorder="1">
      <alignment horizontal="center" vertical="center" wrapText="1"/>
    </xf>
    <xf numFmtId="175" fontId="16" fillId="32" borderId="67" xfId="19" applyFont="1" applyFill="1" applyBorder="1">
      <alignment horizontal="center" vertical="center" wrapText="1"/>
    </xf>
    <xf numFmtId="173" fontId="16" fillId="32" borderId="72" xfId="17" applyFont="1" applyFill="1" applyBorder="1" applyAlignment="1">
      <alignment horizontal="center" vertical="center" wrapText="1"/>
    </xf>
    <xf numFmtId="175" fontId="11" fillId="10" borderId="63" xfId="19" applyFont="1" applyFill="1" applyBorder="1">
      <alignment horizontal="center" vertical="center" wrapText="1"/>
    </xf>
    <xf numFmtId="175" fontId="11" fillId="10" borderId="51" xfId="19" applyFont="1" applyFill="1" applyBorder="1">
      <alignment horizontal="center" vertical="center" wrapText="1"/>
    </xf>
    <xf numFmtId="175" fontId="11" fillId="10" borderId="73" xfId="19" applyFont="1" applyFill="1" applyBorder="1">
      <alignment horizontal="center" vertical="center" wrapText="1"/>
    </xf>
    <xf numFmtId="175" fontId="11" fillId="10" borderId="74" xfId="19" applyFont="1" applyFill="1" applyBorder="1">
      <alignment horizontal="center" vertical="center" wrapText="1"/>
    </xf>
    <xf numFmtId="174" fontId="11" fillId="10" borderId="75" xfId="17" applyNumberFormat="1" applyFont="1" applyFill="1" applyBorder="1" applyAlignment="1">
      <alignment horizontal="center" vertical="center" wrapText="1"/>
    </xf>
    <xf numFmtId="175" fontId="11" fillId="10" borderId="0" xfId="19" applyFont="1" applyFill="1">
      <alignment horizontal="center" vertical="center" wrapText="1"/>
    </xf>
    <xf numFmtId="175" fontId="11" fillId="10" borderId="67" xfId="19" applyFont="1" applyFill="1" applyBorder="1">
      <alignment horizontal="center" vertical="center" wrapText="1"/>
    </xf>
    <xf numFmtId="174" fontId="11" fillId="10" borderId="72" xfId="17" applyNumberFormat="1" applyFont="1" applyFill="1" applyBorder="1" applyAlignment="1">
      <alignment horizontal="center" vertical="center" wrapText="1"/>
    </xf>
    <xf numFmtId="175" fontId="11" fillId="10" borderId="66" xfId="19" applyFont="1" applyFill="1" applyBorder="1">
      <alignment horizontal="center" vertical="center" wrapText="1"/>
    </xf>
    <xf numFmtId="175" fontId="11" fillId="10" borderId="61" xfId="19" applyFont="1" applyFill="1" applyBorder="1">
      <alignment horizontal="center" vertical="center" wrapText="1"/>
    </xf>
    <xf numFmtId="175" fontId="11" fillId="10" borderId="76" xfId="19" applyFont="1" applyFill="1" applyBorder="1">
      <alignment horizontal="center" vertical="center" wrapText="1"/>
    </xf>
    <xf numFmtId="175" fontId="11" fillId="10" borderId="77" xfId="19" applyFont="1" applyFill="1" applyBorder="1">
      <alignment horizontal="center" vertical="center" wrapText="1"/>
    </xf>
    <xf numFmtId="174" fontId="11" fillId="10" borderId="78" xfId="17" applyNumberFormat="1" applyFont="1" applyFill="1" applyBorder="1" applyAlignment="1">
      <alignment horizontal="center" vertical="center" wrapText="1"/>
    </xf>
    <xf numFmtId="175" fontId="14" fillId="16" borderId="79" xfId="19" applyFont="1" applyFill="1" applyBorder="1">
      <alignment horizontal="center" vertical="center" wrapText="1"/>
    </xf>
    <xf numFmtId="175" fontId="11" fillId="32" borderId="69" xfId="19" applyFont="1" applyFill="1" applyBorder="1">
      <alignment horizontal="center" vertical="center" wrapText="1"/>
    </xf>
    <xf numFmtId="175" fontId="11" fillId="32" borderId="67" xfId="19" applyFont="1" applyFill="1" applyBorder="1">
      <alignment horizontal="center" vertical="center" wrapText="1"/>
    </xf>
    <xf numFmtId="175" fontId="11" fillId="32" borderId="70" xfId="19" applyFont="1" applyFill="1" applyBorder="1">
      <alignment horizontal="center" vertical="center" wrapText="1"/>
    </xf>
    <xf numFmtId="175" fontId="11" fillId="32" borderId="51" xfId="19" applyFont="1" applyFill="1" applyBorder="1">
      <alignment horizontal="center" vertical="center" wrapText="1"/>
    </xf>
    <xf numFmtId="174" fontId="11" fillId="32" borderId="75" xfId="17" applyNumberFormat="1" applyFont="1" applyFill="1" applyBorder="1" applyAlignment="1">
      <alignment horizontal="center" vertical="center" wrapText="1"/>
    </xf>
    <xf numFmtId="175" fontId="11" fillId="32" borderId="63" xfId="19" applyFont="1" applyFill="1" applyBorder="1">
      <alignment horizontal="center" vertical="center" wrapText="1"/>
    </xf>
    <xf numFmtId="175" fontId="11" fillId="32" borderId="73" xfId="19" applyFont="1" applyFill="1" applyBorder="1">
      <alignment horizontal="center" vertical="center" wrapText="1"/>
    </xf>
    <xf numFmtId="175" fontId="11" fillId="32" borderId="0" xfId="19" applyFont="1" applyFill="1">
      <alignment horizontal="center" vertical="center" wrapText="1"/>
    </xf>
    <xf numFmtId="174" fontId="11" fillId="32" borderId="72" xfId="17" applyNumberFormat="1" applyFont="1" applyFill="1" applyBorder="1" applyAlignment="1">
      <alignment horizontal="center" vertical="center" wrapText="1"/>
    </xf>
    <xf numFmtId="173" fontId="14" fillId="16" borderId="72" xfId="17" applyFont="1" applyFill="1" applyBorder="1" applyAlignment="1">
      <alignment horizontal="center" vertical="center" wrapText="1"/>
    </xf>
    <xf numFmtId="175" fontId="11" fillId="29" borderId="69" xfId="19" applyFont="1" applyFill="1" applyBorder="1">
      <alignment horizontal="center" vertical="center" wrapText="1"/>
    </xf>
    <xf numFmtId="175" fontId="11" fillId="29" borderId="67" xfId="19" applyFont="1" applyFill="1" applyBorder="1">
      <alignment horizontal="center" vertical="center" wrapText="1"/>
    </xf>
    <xf numFmtId="175" fontId="11" fillId="29" borderId="70" xfId="19" applyFont="1" applyFill="1" applyBorder="1">
      <alignment horizontal="center" vertical="center" wrapText="1"/>
    </xf>
    <xf numFmtId="175" fontId="11" fillId="29" borderId="79" xfId="19" applyFont="1" applyFill="1" applyBorder="1">
      <alignment horizontal="center" vertical="center" wrapText="1"/>
    </xf>
    <xf numFmtId="172" fontId="11" fillId="29" borderId="67" xfId="16" applyNumberFormat="1" applyFont="1" applyFill="1" applyBorder="1" applyAlignment="1" applyProtection="1">
      <alignment horizontal="center" vertical="center" wrapText="1"/>
      <protection hidden="1"/>
    </xf>
    <xf numFmtId="174" fontId="11" fillId="29" borderId="72" xfId="17" applyNumberFormat="1" applyFont="1" applyFill="1" applyBorder="1" applyAlignment="1" applyProtection="1">
      <alignment horizontal="center" vertical="center" wrapText="1"/>
      <protection hidden="1"/>
    </xf>
    <xf numFmtId="175" fontId="11" fillId="33" borderId="63" xfId="19" applyFont="1" applyFill="1" applyBorder="1">
      <alignment horizontal="center" vertical="center" wrapText="1"/>
    </xf>
    <xf numFmtId="175" fontId="11" fillId="33" borderId="51" xfId="19" applyFont="1" applyFill="1" applyBorder="1">
      <alignment horizontal="center" vertical="center" wrapText="1"/>
    </xf>
    <xf numFmtId="175" fontId="11" fillId="33" borderId="0" xfId="19" applyFont="1" applyFill="1">
      <alignment horizontal="center" vertical="center" wrapText="1"/>
    </xf>
    <xf numFmtId="1" fontId="11" fillId="33" borderId="51" xfId="16" applyNumberFormat="1" applyFont="1" applyFill="1" applyBorder="1" applyAlignment="1" applyProtection="1">
      <alignment horizontal="center" vertical="center" wrapText="1"/>
      <protection hidden="1"/>
    </xf>
    <xf numFmtId="174" fontId="11" fillId="33" borderId="75" xfId="17" applyNumberFormat="1" applyFont="1" applyFill="1" applyBorder="1" applyAlignment="1" applyProtection="1">
      <alignment horizontal="center" vertical="center" wrapText="1"/>
      <protection hidden="1"/>
    </xf>
    <xf numFmtId="175" fontId="11" fillId="4" borderId="59" xfId="19" applyFont="1" applyFill="1" applyBorder="1">
      <alignment horizontal="center" vertical="center" wrapText="1"/>
    </xf>
    <xf numFmtId="175" fontId="11" fillId="4" borderId="6" xfId="19" applyFont="1" applyFill="1" applyBorder="1">
      <alignment horizontal="center" vertical="center" wrapText="1"/>
    </xf>
    <xf numFmtId="172" fontId="11" fillId="4" borderId="6" xfId="21" applyFont="1" applyFill="1" applyBorder="1" applyAlignment="1">
      <alignment horizontal="center" vertical="center" wrapText="1"/>
    </xf>
    <xf numFmtId="1" fontId="11" fillId="4" borderId="6" xfId="22" applyFont="1" applyFill="1" applyBorder="1" applyAlignment="1">
      <alignment horizontal="center" vertical="center" wrapText="1"/>
    </xf>
    <xf numFmtId="174" fontId="11" fillId="4" borderId="60" xfId="17" applyNumberFormat="1" applyFont="1" applyFill="1" applyBorder="1" applyAlignment="1">
      <alignment horizontal="center" vertical="center" wrapText="1"/>
    </xf>
    <xf numFmtId="175" fontId="11" fillId="29" borderId="66" xfId="19" applyFont="1" applyFill="1" applyBorder="1">
      <alignment horizontal="center" vertical="center" wrapText="1"/>
    </xf>
    <xf numFmtId="175" fontId="11" fillId="29" borderId="61" xfId="19" applyFont="1" applyFill="1" applyBorder="1">
      <alignment horizontal="center" vertical="center" wrapText="1"/>
    </xf>
    <xf numFmtId="175" fontId="11" fillId="29" borderId="76" xfId="19" applyFont="1" applyFill="1" applyBorder="1">
      <alignment horizontal="center" vertical="center" wrapText="1"/>
    </xf>
    <xf numFmtId="175" fontId="11" fillId="29" borderId="77" xfId="19" applyFont="1" applyFill="1" applyBorder="1">
      <alignment horizontal="center" vertical="center" wrapText="1"/>
    </xf>
    <xf numFmtId="172" fontId="11" fillId="29" borderId="61" xfId="16" applyNumberFormat="1" applyFont="1" applyFill="1" applyBorder="1" applyAlignment="1" applyProtection="1">
      <alignment horizontal="center" vertical="center" wrapText="1"/>
      <protection hidden="1"/>
    </xf>
    <xf numFmtId="174" fontId="11" fillId="29" borderId="78" xfId="17" applyNumberFormat="1" applyFont="1" applyFill="1" applyBorder="1" applyAlignment="1" applyProtection="1">
      <alignment horizontal="center" vertical="center" wrapText="1"/>
      <protection hidden="1"/>
    </xf>
    <xf numFmtId="175" fontId="11" fillId="33" borderId="73" xfId="19" applyFont="1" applyFill="1" applyBorder="1">
      <alignment horizontal="center" vertical="center" wrapText="1"/>
    </xf>
    <xf numFmtId="175" fontId="14" fillId="16" borderId="66" xfId="19" applyFont="1" applyFill="1" applyBorder="1">
      <alignment horizontal="center" vertical="center" wrapText="1"/>
    </xf>
    <xf numFmtId="175" fontId="14" fillId="16" borderId="61" xfId="19" applyFont="1" applyFill="1" applyBorder="1">
      <alignment horizontal="center" vertical="center" wrapText="1"/>
    </xf>
    <xf numFmtId="175" fontId="14" fillId="16" borderId="76" xfId="19" applyFont="1" applyFill="1" applyBorder="1">
      <alignment horizontal="center" vertical="center" wrapText="1"/>
    </xf>
    <xf numFmtId="175" fontId="14" fillId="16" borderId="77" xfId="19" applyFont="1" applyFill="1" applyBorder="1">
      <alignment horizontal="center" vertical="center" wrapText="1"/>
    </xf>
    <xf numFmtId="0" fontId="14" fillId="16" borderId="61" xfId="20" applyFont="1" applyFill="1" applyBorder="1" applyAlignment="1">
      <alignment horizontal="center" vertical="center" wrapText="1"/>
    </xf>
    <xf numFmtId="174" fontId="14" fillId="16" borderId="78" xfId="17" applyNumberFormat="1" applyFont="1" applyFill="1" applyBorder="1" applyAlignment="1">
      <alignment horizontal="center" vertical="center" wrapText="1"/>
    </xf>
    <xf numFmtId="175" fontId="11" fillId="29" borderId="63" xfId="19" applyFont="1" applyFill="1" applyBorder="1">
      <alignment horizontal="center" vertical="center" wrapText="1"/>
    </xf>
    <xf numFmtId="175" fontId="11" fillId="29" borderId="51" xfId="19" applyFont="1" applyFill="1" applyBorder="1">
      <alignment horizontal="center" vertical="center" wrapText="1"/>
    </xf>
    <xf numFmtId="175" fontId="11" fillId="29" borderId="73" xfId="19" applyFont="1" applyFill="1" applyBorder="1">
      <alignment horizontal="center" vertical="center" wrapText="1"/>
    </xf>
    <xf numFmtId="175" fontId="11" fillId="29" borderId="0" xfId="19" applyFont="1" applyFill="1">
      <alignment horizontal="center" vertical="center" wrapText="1"/>
    </xf>
    <xf numFmtId="172" fontId="11" fillId="29" borderId="51" xfId="16" applyNumberFormat="1" applyFont="1" applyFill="1" applyBorder="1" applyAlignment="1" applyProtection="1">
      <alignment horizontal="center" vertical="center" wrapText="1"/>
      <protection hidden="1"/>
    </xf>
    <xf numFmtId="174" fontId="11" fillId="29" borderId="75" xfId="17" applyNumberFormat="1" applyFont="1" applyFill="1" applyBorder="1" applyAlignment="1" applyProtection="1">
      <alignment horizontal="center" vertical="center" wrapText="1"/>
      <protection hidden="1"/>
    </xf>
    <xf numFmtId="175" fontId="11" fillId="34" borderId="69" xfId="19" applyFont="1" applyFill="1" applyBorder="1">
      <alignment horizontal="center" vertical="center" wrapText="1"/>
    </xf>
    <xf numFmtId="175" fontId="11" fillId="34" borderId="67" xfId="19" applyFont="1" applyFill="1" applyBorder="1">
      <alignment horizontal="center" vertical="center" wrapText="1"/>
    </xf>
    <xf numFmtId="175" fontId="11" fillId="34" borderId="70" xfId="19" applyFont="1" applyFill="1" applyBorder="1">
      <alignment horizontal="center" vertical="center" wrapText="1"/>
    </xf>
    <xf numFmtId="175" fontId="11" fillId="34" borderId="79" xfId="19" applyFont="1" applyFill="1" applyBorder="1">
      <alignment horizontal="center" vertical="center" wrapText="1"/>
    </xf>
    <xf numFmtId="172" fontId="11" fillId="34" borderId="67" xfId="16" applyNumberFormat="1" applyFont="1" applyFill="1" applyBorder="1" applyAlignment="1" applyProtection="1">
      <alignment horizontal="center" vertical="center" wrapText="1"/>
      <protection hidden="1"/>
    </xf>
    <xf numFmtId="174" fontId="11" fillId="34" borderId="72" xfId="17" applyNumberFormat="1" applyFont="1" applyFill="1" applyBorder="1" applyAlignment="1" applyProtection="1">
      <alignment horizontal="center" vertical="center" wrapText="1"/>
      <protection hidden="1"/>
    </xf>
    <xf numFmtId="175" fontId="11" fillId="34" borderId="66" xfId="19" applyFont="1" applyFill="1" applyBorder="1">
      <alignment horizontal="center" vertical="center" wrapText="1"/>
    </xf>
    <xf numFmtId="175" fontId="11" fillId="34" borderId="61" xfId="19" applyFont="1" applyFill="1" applyBorder="1">
      <alignment horizontal="center" vertical="center" wrapText="1"/>
    </xf>
    <xf numFmtId="175" fontId="11" fillId="34" borderId="76" xfId="19" applyFont="1" applyFill="1" applyBorder="1">
      <alignment horizontal="center" vertical="center" wrapText="1"/>
    </xf>
    <xf numFmtId="175" fontId="11" fillId="34" borderId="77" xfId="19" applyFont="1" applyFill="1" applyBorder="1">
      <alignment horizontal="center" vertical="center" wrapText="1"/>
    </xf>
    <xf numFmtId="172" fontId="11" fillId="34" borderId="61" xfId="16" applyNumberFormat="1" applyFont="1" applyFill="1" applyBorder="1" applyAlignment="1" applyProtection="1">
      <alignment horizontal="center" vertical="center" wrapText="1"/>
      <protection hidden="1"/>
    </xf>
    <xf numFmtId="174" fontId="11" fillId="34" borderId="78" xfId="17" applyNumberFormat="1" applyFont="1" applyFill="1" applyBorder="1" applyAlignment="1" applyProtection="1">
      <alignment horizontal="center" vertical="center" wrapText="1"/>
      <protection hidden="1"/>
    </xf>
    <xf numFmtId="172" fontId="14" fillId="7" borderId="69" xfId="18" applyFont="1" applyFill="1" applyBorder="1" applyAlignment="1">
      <alignment horizontal="center" vertical="center" wrapText="1"/>
    </xf>
    <xf numFmtId="172" fontId="14" fillId="7" borderId="67" xfId="18" applyFont="1" applyFill="1" applyBorder="1" applyAlignment="1">
      <alignment horizontal="center" vertical="center" wrapText="1"/>
    </xf>
    <xf numFmtId="172" fontId="14" fillId="7" borderId="70" xfId="18" applyFont="1" applyFill="1" applyBorder="1" applyAlignment="1">
      <alignment horizontal="center" vertical="center" wrapText="1"/>
    </xf>
    <xf numFmtId="172" fontId="14" fillId="7" borderId="79" xfId="18" applyFont="1" applyFill="1" applyBorder="1" applyAlignment="1">
      <alignment horizontal="center" vertical="center" wrapText="1"/>
    </xf>
    <xf numFmtId="0" fontId="14" fillId="7" borderId="67" xfId="16" applyFont="1" applyFill="1" applyBorder="1" applyAlignment="1">
      <alignment horizontal="center" vertical="center" wrapText="1"/>
    </xf>
    <xf numFmtId="174" fontId="14" fillId="7" borderId="72" xfId="17" applyNumberFormat="1" applyFont="1" applyFill="1" applyBorder="1" applyAlignment="1">
      <alignment horizontal="center" vertical="center" wrapText="1"/>
    </xf>
    <xf numFmtId="172" fontId="14" fillId="30" borderId="63" xfId="18" applyFont="1" applyFill="1" applyBorder="1" applyAlignment="1">
      <alignment horizontal="center" vertical="center" wrapText="1"/>
    </xf>
    <xf numFmtId="172" fontId="14" fillId="30" borderId="51" xfId="18" applyFont="1" applyFill="1" applyBorder="1" applyAlignment="1">
      <alignment horizontal="center" vertical="center" wrapText="1"/>
    </xf>
    <xf numFmtId="172" fontId="14" fillId="30" borderId="73" xfId="18" applyFont="1" applyFill="1" applyBorder="1" applyAlignment="1">
      <alignment horizontal="center" vertical="center" wrapText="1"/>
    </xf>
    <xf numFmtId="172" fontId="14" fillId="30" borderId="0" xfId="18" applyFont="1" applyFill="1" applyAlignment="1">
      <alignment horizontal="center" vertical="center" wrapText="1"/>
    </xf>
    <xf numFmtId="0" fontId="14" fillId="30" borderId="51" xfId="16" applyFont="1" applyFill="1" applyBorder="1" applyAlignment="1">
      <alignment horizontal="center" vertical="center" wrapText="1"/>
    </xf>
    <xf numFmtId="174" fontId="14" fillId="30" borderId="75" xfId="17" applyNumberFormat="1" applyFont="1" applyFill="1" applyBorder="1" applyAlignment="1">
      <alignment horizontal="center" vertical="center" wrapText="1"/>
    </xf>
    <xf numFmtId="172" fontId="14" fillId="30" borderId="80" xfId="18" applyFont="1" applyFill="1" applyBorder="1" applyAlignment="1">
      <alignment horizontal="center" vertical="center" wrapText="1"/>
    </xf>
    <xf numFmtId="172" fontId="14" fillId="30" borderId="81" xfId="18" applyFont="1" applyFill="1" applyBorder="1" applyAlignment="1">
      <alignment horizontal="center" vertical="center" wrapText="1"/>
    </xf>
    <xf numFmtId="172" fontId="14" fillId="30" borderId="82" xfId="18" applyFont="1" applyFill="1" applyBorder="1" applyAlignment="1">
      <alignment horizontal="center" vertical="center" wrapText="1"/>
    </xf>
    <xf numFmtId="172" fontId="14" fillId="30" borderId="83" xfId="18" applyFont="1" applyFill="1" applyBorder="1" applyAlignment="1">
      <alignment horizontal="center" vertical="center" wrapText="1"/>
    </xf>
    <xf numFmtId="0" fontId="14" fillId="30" borderId="81" xfId="16" applyFont="1" applyFill="1" applyBorder="1" applyAlignment="1">
      <alignment horizontal="center" vertical="center" wrapText="1"/>
    </xf>
    <xf numFmtId="174" fontId="14" fillId="30" borderId="84" xfId="17" applyNumberFormat="1" applyFont="1" applyFill="1" applyBorder="1" applyAlignment="1">
      <alignment horizontal="center" vertical="center" wrapText="1"/>
    </xf>
    <xf numFmtId="172" fontId="13" fillId="30" borderId="85" xfId="18" applyFont="1" applyFill="1" applyBorder="1" applyAlignment="1">
      <alignment horizontal="center" vertical="center"/>
    </xf>
    <xf numFmtId="172" fontId="13" fillId="30" borderId="28" xfId="18" applyFont="1" applyFill="1" applyBorder="1" applyAlignment="1">
      <alignment horizontal="center" vertical="center"/>
    </xf>
    <xf numFmtId="0" fontId="14" fillId="30" borderId="86" xfId="16" applyFont="1" applyFill="1" applyBorder="1" applyAlignment="1">
      <alignment horizontal="left" vertical="center" wrapText="1"/>
    </xf>
    <xf numFmtId="174" fontId="14" fillId="30" borderId="28" xfId="17" applyNumberFormat="1" applyFont="1" applyFill="1" applyBorder="1" applyAlignment="1">
      <alignment horizontal="center" vertical="center"/>
    </xf>
    <xf numFmtId="0" fontId="13" fillId="0" borderId="58" xfId="0" applyFont="1" applyBorder="1" applyAlignment="1">
      <alignment vertical="center" wrapText="1"/>
    </xf>
    <xf numFmtId="0" fontId="11" fillId="0" borderId="0" xfId="0" applyFont="1" applyAlignment="1">
      <alignment horizontal="center" vertical="center" wrapText="1"/>
    </xf>
    <xf numFmtId="0" fontId="11" fillId="0" borderId="6" xfId="0" applyFont="1" applyBorder="1" applyAlignment="1">
      <alignment horizontal="left" vertical="center" wrapText="1"/>
    </xf>
    <xf numFmtId="0" fontId="57" fillId="4" borderId="22" xfId="0" applyFont="1" applyFill="1" applyBorder="1" applyAlignment="1">
      <alignment horizontal="center" vertical="center" wrapText="1"/>
    </xf>
    <xf numFmtId="0" fontId="4" fillId="8" borderId="0" xfId="0" applyFont="1" applyFill="1" applyAlignment="1">
      <alignment vertical="center" wrapText="1"/>
    </xf>
    <xf numFmtId="0" fontId="4" fillId="8" borderId="4" xfId="0" applyFont="1" applyFill="1" applyBorder="1" applyAlignment="1">
      <alignment vertical="center" wrapText="1"/>
    </xf>
    <xf numFmtId="0" fontId="62" fillId="0" borderId="48" xfId="0" applyFont="1" applyBorder="1" applyAlignment="1">
      <alignment horizontal="center" vertical="center" wrapText="1"/>
    </xf>
    <xf numFmtId="0" fontId="39" fillId="9" borderId="6" xfId="0" applyFont="1" applyFill="1" applyBorder="1" applyAlignment="1">
      <alignment horizontal="center" vertical="center" wrapText="1"/>
    </xf>
    <xf numFmtId="14" fontId="39" fillId="9" borderId="6" xfId="0" applyNumberFormat="1" applyFont="1" applyFill="1" applyBorder="1" applyAlignment="1">
      <alignment horizontal="center" vertical="center" wrapText="1"/>
    </xf>
    <xf numFmtId="0" fontId="11" fillId="10" borderId="6" xfId="0" applyFont="1" applyFill="1" applyBorder="1" applyAlignment="1">
      <alignment horizontal="center" vertical="center" wrapText="1"/>
    </xf>
    <xf numFmtId="165" fontId="11" fillId="0" borderId="6" xfId="0" applyNumberFormat="1" applyFont="1" applyBorder="1" applyAlignment="1">
      <alignment horizontal="center" vertical="center" wrapText="1"/>
    </xf>
    <xf numFmtId="0" fontId="4" fillId="8" borderId="0" xfId="4" applyFill="1" applyAlignment="1">
      <alignment vertical="center" wrapText="1"/>
    </xf>
    <xf numFmtId="0" fontId="4" fillId="8" borderId="0" xfId="4" applyFill="1" applyAlignment="1">
      <alignment horizontal="center" vertical="center" wrapText="1"/>
    </xf>
    <xf numFmtId="0" fontId="4" fillId="0" borderId="0" xfId="4" applyAlignment="1">
      <alignment vertical="center" wrapText="1"/>
    </xf>
    <xf numFmtId="0" fontId="4" fillId="0" borderId="0" xfId="4" applyAlignment="1">
      <alignment horizontal="center" vertical="center" wrapText="1"/>
    </xf>
    <xf numFmtId="0" fontId="11" fillId="10" borderId="16" xfId="0" applyFont="1" applyFill="1" applyBorder="1" applyAlignment="1">
      <alignment horizontal="center" vertical="center" wrapText="1"/>
    </xf>
    <xf numFmtId="0" fontId="4" fillId="4" borderId="0" xfId="0" applyFont="1" applyFill="1" applyAlignment="1">
      <alignment vertical="center" wrapText="1"/>
    </xf>
    <xf numFmtId="0" fontId="11" fillId="0" borderId="0" xfId="0" applyFont="1" applyAlignment="1">
      <alignment horizontal="left" vertical="center" wrapText="1"/>
    </xf>
    <xf numFmtId="165" fontId="11" fillId="0" borderId="0" xfId="0" applyNumberFormat="1" applyFont="1" applyAlignment="1">
      <alignment horizontal="center" vertical="center" wrapText="1"/>
    </xf>
    <xf numFmtId="0" fontId="39" fillId="9" borderId="50" xfId="0" applyFont="1" applyFill="1" applyBorder="1" applyAlignment="1">
      <alignment horizontal="center" vertical="center" wrapText="1"/>
    </xf>
    <xf numFmtId="0" fontId="39" fillId="9" borderId="51" xfId="0" applyFont="1" applyFill="1" applyBorder="1" applyAlignment="1">
      <alignment horizontal="center" vertical="center" wrapText="1"/>
    </xf>
    <xf numFmtId="14" fontId="39" fillId="9" borderId="51" xfId="0" applyNumberFormat="1" applyFont="1" applyFill="1" applyBorder="1" applyAlignment="1">
      <alignment horizontal="center" vertical="center" wrapText="1"/>
    </xf>
    <xf numFmtId="0" fontId="39" fillId="9" borderId="52" xfId="0" applyFont="1" applyFill="1" applyBorder="1" applyAlignment="1">
      <alignment horizontal="center" vertical="center" wrapText="1"/>
    </xf>
    <xf numFmtId="165" fontId="11" fillId="4" borderId="6" xfId="0" applyNumberFormat="1" applyFont="1" applyFill="1" applyBorder="1" applyAlignment="1">
      <alignment horizontal="center" vertical="center" wrapText="1"/>
    </xf>
    <xf numFmtId="165" fontId="8" fillId="4" borderId="48" xfId="0" applyNumberFormat="1" applyFont="1" applyFill="1" applyBorder="1" applyAlignment="1">
      <alignment horizontal="center" vertical="center" wrapText="1"/>
    </xf>
    <xf numFmtId="0" fontId="8" fillId="4" borderId="31" xfId="0" applyFont="1" applyFill="1" applyBorder="1" applyAlignment="1">
      <alignment horizontal="center" vertical="center" wrapText="1"/>
    </xf>
    <xf numFmtId="165" fontId="11" fillId="0" borderId="16" xfId="0" applyNumberFormat="1" applyFont="1" applyBorder="1" applyAlignment="1">
      <alignment horizontal="center" vertical="center" wrapText="1"/>
    </xf>
    <xf numFmtId="0" fontId="11" fillId="0" borderId="26" xfId="0" applyFont="1" applyBorder="1" applyAlignment="1">
      <alignment horizontal="center" vertical="center" wrapText="1"/>
    </xf>
    <xf numFmtId="165" fontId="11" fillId="0" borderId="48" xfId="0" applyNumberFormat="1" applyFont="1" applyBorder="1" applyAlignment="1">
      <alignment horizontal="center" vertical="center" wrapText="1"/>
    </xf>
    <xf numFmtId="165" fontId="11" fillId="0" borderId="18" xfId="0" applyNumberFormat="1" applyFont="1" applyBorder="1" applyAlignment="1">
      <alignment horizontal="center" vertical="center" wrapText="1"/>
    </xf>
    <xf numFmtId="0" fontId="11" fillId="0" borderId="31" xfId="0" applyFont="1" applyBorder="1" applyAlignment="1">
      <alignment horizontal="center" vertical="center" wrapText="1"/>
    </xf>
    <xf numFmtId="0" fontId="11" fillId="0" borderId="6" xfId="0" applyFont="1" applyBorder="1" applyAlignment="1">
      <alignment horizontal="center" vertical="center"/>
    </xf>
    <xf numFmtId="0" fontId="11" fillId="0" borderId="0" xfId="0" applyFont="1" applyAlignment="1">
      <alignment vertical="center" wrapText="1"/>
    </xf>
    <xf numFmtId="0" fontId="11" fillId="0" borderId="0" xfId="0" applyFont="1" applyAlignment="1">
      <alignment horizontal="justify" vertical="center" wrapText="1"/>
    </xf>
    <xf numFmtId="0" fontId="11" fillId="10" borderId="30" xfId="0" applyFont="1" applyFill="1" applyBorder="1" applyAlignment="1">
      <alignment horizontal="center" vertical="center" wrapText="1"/>
    </xf>
    <xf numFmtId="0" fontId="62" fillId="0" borderId="4" xfId="0" applyFont="1" applyBorder="1" applyAlignment="1">
      <alignment horizontal="center" vertical="center" wrapText="1"/>
    </xf>
    <xf numFmtId="0" fontId="11" fillId="0" borderId="6" xfId="0" applyFont="1" applyBorder="1" applyAlignment="1" applyProtection="1">
      <alignment horizontal="center" vertical="center" wrapText="1"/>
      <protection hidden="1"/>
    </xf>
    <xf numFmtId="14" fontId="11" fillId="0" borderId="6" xfId="0" applyNumberFormat="1" applyFont="1" applyBorder="1" applyAlignment="1" applyProtection="1">
      <alignment horizontal="center" vertical="center" wrapText="1"/>
      <protection hidden="1"/>
    </xf>
    <xf numFmtId="0" fontId="11" fillId="0" borderId="33" xfId="0" applyFont="1" applyBorder="1" applyAlignment="1">
      <alignment horizontal="center" vertical="center" wrapText="1"/>
    </xf>
    <xf numFmtId="165" fontId="11" fillId="0" borderId="33" xfId="0" applyNumberFormat="1" applyFont="1" applyBorder="1" applyAlignment="1">
      <alignment horizontal="center" vertical="center" wrapText="1"/>
    </xf>
    <xf numFmtId="0" fontId="11" fillId="0" borderId="34" xfId="0" applyFont="1" applyBorder="1" applyAlignment="1">
      <alignment horizontal="center" vertical="center" wrapText="1"/>
    </xf>
    <xf numFmtId="0" fontId="20" fillId="11" borderId="30" xfId="0" applyFont="1" applyFill="1" applyBorder="1" applyAlignment="1">
      <alignment horizontal="center" vertical="center" wrapText="1"/>
    </xf>
    <xf numFmtId="14" fontId="20" fillId="0" borderId="30" xfId="0" applyNumberFormat="1" applyFont="1" applyBorder="1" applyAlignment="1">
      <alignment horizontal="center" vertical="center" wrapText="1"/>
    </xf>
    <xf numFmtId="0" fontId="20" fillId="0" borderId="48"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6" xfId="0" applyFont="1" applyBorder="1" applyAlignment="1">
      <alignment horizontal="center" vertical="center" wrapText="1"/>
    </xf>
    <xf numFmtId="14" fontId="20" fillId="0" borderId="31" xfId="0" applyNumberFormat="1" applyFont="1" applyBorder="1" applyAlignment="1">
      <alignment horizontal="center" vertical="center" wrapText="1"/>
    </xf>
    <xf numFmtId="0" fontId="4" fillId="4" borderId="0" xfId="0" applyFont="1" applyFill="1" applyAlignment="1">
      <alignment horizontal="center" vertical="center" wrapText="1"/>
    </xf>
    <xf numFmtId="0" fontId="4" fillId="8" borderId="0" xfId="0" applyFont="1" applyFill="1" applyAlignment="1">
      <alignment horizontal="center" vertical="center" wrapText="1"/>
    </xf>
    <xf numFmtId="0" fontId="65" fillId="0" borderId="0" xfId="0" applyFont="1" applyAlignment="1">
      <alignment horizontal="center" vertical="center" wrapText="1"/>
    </xf>
    <xf numFmtId="0" fontId="66" fillId="0" borderId="0" xfId="0" applyFont="1" applyAlignment="1">
      <alignment horizontal="center" vertical="center" wrapText="1"/>
    </xf>
    <xf numFmtId="0" fontId="0" fillId="0" borderId="38" xfId="0" applyBorder="1"/>
    <xf numFmtId="0" fontId="67" fillId="0" borderId="38" xfId="0" applyFont="1" applyBorder="1" applyAlignment="1">
      <alignment horizontal="center" vertical="center" wrapText="1"/>
    </xf>
    <xf numFmtId="0" fontId="67" fillId="0" borderId="0" xfId="0" applyFont="1" applyAlignment="1">
      <alignment horizontal="center" vertical="center" wrapText="1"/>
    </xf>
    <xf numFmtId="0" fontId="67" fillId="4" borderId="0" xfId="0" applyFont="1" applyFill="1" applyAlignment="1">
      <alignment horizontal="center" vertical="center" wrapText="1"/>
    </xf>
    <xf numFmtId="0" fontId="68" fillId="0" borderId="6" xfId="0" applyFont="1" applyBorder="1" applyAlignment="1">
      <alignment horizontal="center" vertical="center" wrapText="1"/>
    </xf>
    <xf numFmtId="0" fontId="70" fillId="15" borderId="56" xfId="0" applyFont="1" applyFill="1" applyBorder="1" applyAlignment="1">
      <alignment vertical="top" wrapText="1" readingOrder="1"/>
    </xf>
    <xf numFmtId="0" fontId="70" fillId="15" borderId="57" xfId="0" applyFont="1" applyFill="1" applyBorder="1" applyAlignment="1">
      <alignment vertical="top" wrapText="1" readingOrder="1"/>
    </xf>
    <xf numFmtId="0" fontId="70" fillId="15" borderId="57" xfId="0" applyFont="1" applyFill="1" applyBorder="1" applyAlignment="1">
      <alignment horizontal="center" vertical="top" wrapText="1" readingOrder="1"/>
    </xf>
    <xf numFmtId="0" fontId="71" fillId="15" borderId="0" xfId="0" applyFont="1" applyFill="1" applyAlignment="1">
      <alignment horizontal="center" vertical="top" wrapText="1" readingOrder="1"/>
    </xf>
    <xf numFmtId="0" fontId="72" fillId="17" borderId="16" xfId="10" applyFont="1" applyFill="1" applyBorder="1" applyAlignment="1">
      <alignment horizontal="center" vertical="center" wrapText="1"/>
    </xf>
    <xf numFmtId="0" fontId="72" fillId="35" borderId="16" xfId="10" applyFont="1" applyFill="1" applyBorder="1" applyAlignment="1">
      <alignment horizontal="center" vertical="center" wrapText="1"/>
    </xf>
    <xf numFmtId="0" fontId="72" fillId="17" borderId="58" xfId="10" applyFont="1" applyFill="1" applyBorder="1" applyAlignment="1">
      <alignment horizontal="center" vertical="center" wrapText="1"/>
    </xf>
    <xf numFmtId="0" fontId="73" fillId="0" borderId="0" xfId="0" applyFont="1" applyAlignment="1">
      <alignment horizontal="center" vertical="center" wrapText="1"/>
    </xf>
    <xf numFmtId="0" fontId="73" fillId="4" borderId="0" xfId="0" applyFont="1" applyFill="1" applyAlignment="1">
      <alignment horizontal="center" vertical="center" wrapText="1"/>
    </xf>
    <xf numFmtId="0" fontId="70" fillId="15" borderId="6" xfId="0" applyFont="1" applyFill="1" applyBorder="1" applyAlignment="1">
      <alignment vertical="top" wrapText="1" readingOrder="1"/>
    </xf>
    <xf numFmtId="0" fontId="70" fillId="15" borderId="6" xfId="0" applyFont="1" applyFill="1" applyBorder="1" applyAlignment="1">
      <alignment horizontal="center" vertical="top" wrapText="1" readingOrder="1"/>
    </xf>
    <xf numFmtId="0" fontId="71" fillId="18" borderId="6" xfId="0" applyFont="1" applyFill="1" applyBorder="1" applyAlignment="1">
      <alignment vertical="top" wrapText="1" readingOrder="1"/>
    </xf>
    <xf numFmtId="0" fontId="72" fillId="17" borderId="6" xfId="10" applyFont="1" applyFill="1" applyBorder="1" applyAlignment="1">
      <alignment horizontal="center" vertical="center" wrapText="1"/>
    </xf>
    <xf numFmtId="0" fontId="70" fillId="18" borderId="6" xfId="0" applyFont="1" applyFill="1" applyBorder="1" applyAlignment="1">
      <alignment horizontal="center" vertical="top" wrapText="1" readingOrder="1"/>
    </xf>
    <xf numFmtId="166" fontId="72" fillId="18" borderId="6" xfId="12" applyFont="1" applyFill="1" applyBorder="1" applyAlignment="1">
      <alignment horizontal="center" vertical="center" wrapText="1"/>
    </xf>
    <xf numFmtId="0" fontId="72" fillId="17" borderId="0" xfId="10" applyFont="1" applyFill="1" applyBorder="1" applyAlignment="1">
      <alignment horizontal="center" vertical="center" wrapText="1"/>
    </xf>
    <xf numFmtId="166" fontId="73" fillId="18" borderId="6" xfId="12" applyFont="1" applyFill="1" applyBorder="1" applyAlignment="1">
      <alignment horizontal="center" vertical="center" wrapText="1"/>
    </xf>
    <xf numFmtId="0" fontId="70" fillId="18" borderId="6" xfId="0" applyFont="1" applyFill="1" applyBorder="1" applyAlignment="1">
      <alignment horizontal="left" vertical="top" wrapText="1" readingOrder="1"/>
    </xf>
    <xf numFmtId="0" fontId="74" fillId="18" borderId="6" xfId="10" applyFont="1" applyFill="1" applyBorder="1" applyAlignment="1">
      <alignment horizontal="center" vertical="center" wrapText="1"/>
    </xf>
    <xf numFmtId="0" fontId="73" fillId="18" borderId="6" xfId="10" applyFont="1" applyFill="1" applyBorder="1" applyAlignment="1">
      <alignment horizontal="center" vertical="center" wrapText="1"/>
    </xf>
    <xf numFmtId="0" fontId="72" fillId="18" borderId="6" xfId="0" applyFont="1" applyFill="1" applyBorder="1" applyAlignment="1">
      <alignment horizontal="center" vertical="center" wrapText="1"/>
    </xf>
    <xf numFmtId="41" fontId="72" fillId="18" borderId="6" xfId="7" applyFont="1" applyFill="1" applyBorder="1" applyAlignment="1">
      <alignment horizontal="center" vertical="center" wrapText="1"/>
    </xf>
    <xf numFmtId="0" fontId="72" fillId="18" borderId="0" xfId="0" applyFont="1" applyFill="1" applyAlignment="1">
      <alignment horizontal="center" vertical="center" wrapText="1"/>
    </xf>
    <xf numFmtId="0" fontId="72" fillId="4" borderId="0" xfId="0" applyFont="1" applyFill="1" applyAlignment="1">
      <alignment horizontal="center" vertical="center" wrapText="1"/>
    </xf>
    <xf numFmtId="0" fontId="70" fillId="19" borderId="6" xfId="0" applyFont="1" applyFill="1" applyBorder="1" applyAlignment="1">
      <alignment horizontal="center" vertical="top" wrapText="1" readingOrder="1"/>
    </xf>
    <xf numFmtId="0" fontId="70" fillId="19" borderId="6" xfId="0" applyFont="1" applyFill="1" applyBorder="1" applyAlignment="1">
      <alignment horizontal="left" vertical="top" wrapText="1" readingOrder="1"/>
    </xf>
    <xf numFmtId="0" fontId="71" fillId="19" borderId="6" xfId="0" applyFont="1" applyFill="1" applyBorder="1" applyAlignment="1">
      <alignment vertical="top" wrapText="1" readingOrder="1"/>
    </xf>
    <xf numFmtId="0" fontId="74" fillId="19" borderId="6" xfId="0" applyFont="1" applyFill="1" applyBorder="1" applyAlignment="1">
      <alignment horizontal="center" vertical="center" wrapText="1"/>
    </xf>
    <xf numFmtId="0" fontId="74" fillId="19" borderId="6" xfId="0" applyFont="1" applyFill="1" applyBorder="1" applyAlignment="1">
      <alignment horizontal="left" vertical="center" wrapText="1"/>
    </xf>
    <xf numFmtId="0" fontId="73" fillId="19" borderId="6" xfId="0" applyFont="1" applyFill="1" applyBorder="1" applyAlignment="1">
      <alignment horizontal="center" vertical="center" wrapText="1"/>
    </xf>
    <xf numFmtId="38" fontId="73" fillId="19" borderId="6" xfId="0" applyNumberFormat="1" applyFont="1" applyFill="1" applyBorder="1" applyAlignment="1">
      <alignment horizontal="center" vertical="center" wrapText="1"/>
    </xf>
    <xf numFmtId="3" fontId="73" fillId="19" borderId="6" xfId="0" applyNumberFormat="1" applyFont="1" applyFill="1" applyBorder="1" applyAlignment="1">
      <alignment horizontal="center" vertical="center" wrapText="1"/>
    </xf>
    <xf numFmtId="166" fontId="73" fillId="19" borderId="6" xfId="12" applyFont="1" applyFill="1" applyBorder="1" applyAlignment="1">
      <alignment horizontal="left" vertical="center" wrapText="1"/>
    </xf>
    <xf numFmtId="166" fontId="72" fillId="19" borderId="6" xfId="12" applyFont="1" applyFill="1" applyBorder="1" applyAlignment="1">
      <alignment horizontal="left" vertical="center" wrapText="1"/>
    </xf>
    <xf numFmtId="9" fontId="72" fillId="19" borderId="6" xfId="8" applyFont="1" applyFill="1" applyBorder="1" applyAlignment="1">
      <alignment horizontal="center" vertical="center" wrapText="1"/>
    </xf>
    <xf numFmtId="41" fontId="72" fillId="19" borderId="6" xfId="0" applyNumberFormat="1" applyFont="1" applyFill="1" applyBorder="1" applyAlignment="1">
      <alignment horizontal="center" vertical="center" wrapText="1"/>
    </xf>
    <xf numFmtId="0" fontId="72" fillId="19" borderId="0" xfId="0" applyFont="1" applyFill="1" applyAlignment="1">
      <alignment horizontal="center" vertical="center" wrapText="1"/>
    </xf>
    <xf numFmtId="0" fontId="70" fillId="20" borderId="6" xfId="0" applyFont="1" applyFill="1" applyBorder="1" applyAlignment="1">
      <alignment horizontal="center" vertical="top" wrapText="1" readingOrder="1"/>
    </xf>
    <xf numFmtId="0" fontId="70" fillId="20" borderId="6" xfId="0" applyFont="1" applyFill="1" applyBorder="1" applyAlignment="1">
      <alignment horizontal="left" vertical="top" wrapText="1" readingOrder="1"/>
    </xf>
    <xf numFmtId="0" fontId="71" fillId="20" borderId="6" xfId="0" applyFont="1" applyFill="1" applyBorder="1" applyAlignment="1">
      <alignment vertical="top" wrapText="1" readingOrder="1"/>
    </xf>
    <xf numFmtId="0" fontId="74" fillId="20" borderId="6" xfId="10" applyFont="1" applyFill="1" applyBorder="1" applyAlignment="1">
      <alignment horizontal="center" vertical="center" wrapText="1"/>
    </xf>
    <xf numFmtId="0" fontId="73" fillId="20" borderId="6" xfId="10" applyFont="1" applyFill="1" applyBorder="1" applyAlignment="1">
      <alignment horizontal="center" vertical="center" wrapText="1"/>
    </xf>
    <xf numFmtId="166" fontId="73" fillId="20" borderId="6" xfId="12" applyFont="1" applyFill="1" applyBorder="1" applyAlignment="1">
      <alignment horizontal="center" vertical="center" wrapText="1"/>
    </xf>
    <xf numFmtId="166" fontId="72" fillId="20" borderId="6" xfId="12" applyFont="1" applyFill="1" applyBorder="1" applyAlignment="1">
      <alignment horizontal="center" vertical="center" wrapText="1"/>
    </xf>
    <xf numFmtId="41" fontId="72" fillId="20" borderId="6" xfId="0" applyNumberFormat="1" applyFont="1" applyFill="1" applyBorder="1" applyAlignment="1">
      <alignment horizontal="center" vertical="center" wrapText="1"/>
    </xf>
    <xf numFmtId="0" fontId="72" fillId="20" borderId="0" xfId="0" applyFont="1" applyFill="1" applyAlignment="1">
      <alignment horizontal="center" vertical="center" wrapText="1"/>
    </xf>
    <xf numFmtId="0" fontId="75" fillId="21" borderId="6" xfId="0" applyFont="1" applyFill="1" applyBorder="1" applyAlignment="1">
      <alignment horizontal="center" vertical="top" wrapText="1" readingOrder="1"/>
    </xf>
    <xf numFmtId="0" fontId="75" fillId="21" borderId="6" xfId="0" applyFont="1" applyFill="1" applyBorder="1" applyAlignment="1">
      <alignment horizontal="left" vertical="top" wrapText="1" readingOrder="1"/>
    </xf>
    <xf numFmtId="0" fontId="71" fillId="21" borderId="6" xfId="0" applyFont="1" applyFill="1" applyBorder="1" applyAlignment="1">
      <alignment vertical="top" wrapText="1" readingOrder="1"/>
    </xf>
    <xf numFmtId="0" fontId="76" fillId="21" borderId="6" xfId="0" applyFont="1" applyFill="1" applyBorder="1" applyAlignment="1">
      <alignment horizontal="center" vertical="center" wrapText="1"/>
    </xf>
    <xf numFmtId="0" fontId="76" fillId="21" borderId="6" xfId="0" applyFont="1" applyFill="1" applyBorder="1" applyAlignment="1">
      <alignment horizontal="left" vertical="center" wrapText="1"/>
    </xf>
    <xf numFmtId="0" fontId="67" fillId="21" borderId="6" xfId="0" applyFont="1" applyFill="1" applyBorder="1" applyAlignment="1">
      <alignment horizontal="center" vertical="center" wrapText="1"/>
    </xf>
    <xf numFmtId="38" fontId="67" fillId="21" borderId="6" xfId="0" applyNumberFormat="1" applyFont="1" applyFill="1" applyBorder="1" applyAlignment="1">
      <alignment horizontal="center" vertical="center" wrapText="1"/>
    </xf>
    <xf numFmtId="3" fontId="67" fillId="21" borderId="6" xfId="0" applyNumberFormat="1" applyFont="1" applyFill="1" applyBorder="1" applyAlignment="1">
      <alignment horizontal="center" vertical="center" wrapText="1"/>
    </xf>
    <xf numFmtId="166" fontId="67" fillId="21" borderId="6" xfId="12" applyFont="1" applyFill="1" applyBorder="1" applyAlignment="1">
      <alignment horizontal="left" vertical="center" wrapText="1"/>
    </xf>
    <xf numFmtId="166" fontId="65" fillId="21" borderId="6" xfId="12" applyFont="1" applyFill="1" applyBorder="1" applyAlignment="1">
      <alignment horizontal="left" vertical="center" wrapText="1"/>
    </xf>
    <xf numFmtId="9" fontId="65" fillId="21" borderId="6" xfId="8" applyFont="1" applyFill="1" applyBorder="1" applyAlignment="1">
      <alignment horizontal="center" vertical="center" wrapText="1"/>
    </xf>
    <xf numFmtId="41" fontId="65" fillId="21" borderId="6" xfId="0" applyNumberFormat="1" applyFont="1" applyFill="1" applyBorder="1" applyAlignment="1">
      <alignment horizontal="center" vertical="center" wrapText="1"/>
    </xf>
    <xf numFmtId="0" fontId="65" fillId="21" borderId="0" xfId="0" applyFont="1" applyFill="1" applyAlignment="1">
      <alignment horizontal="center" vertical="center" wrapText="1"/>
    </xf>
    <xf numFmtId="0" fontId="65" fillId="4" borderId="0" xfId="0" applyFont="1" applyFill="1" applyAlignment="1">
      <alignment horizontal="center" vertical="center" wrapText="1"/>
    </xf>
    <xf numFmtId="0" fontId="70" fillId="22" borderId="6" xfId="0" applyFont="1" applyFill="1" applyBorder="1" applyAlignment="1">
      <alignment horizontal="center" vertical="top" wrapText="1" readingOrder="1"/>
    </xf>
    <xf numFmtId="0" fontId="70" fillId="22" borderId="6" xfId="0" applyFont="1" applyFill="1" applyBorder="1" applyAlignment="1">
      <alignment horizontal="left" vertical="top" wrapText="1" readingOrder="1"/>
    </xf>
    <xf numFmtId="0" fontId="71" fillId="22" borderId="6" xfId="0" applyFont="1" applyFill="1" applyBorder="1" applyAlignment="1">
      <alignment vertical="top" wrapText="1" readingOrder="1"/>
    </xf>
    <xf numFmtId="0" fontId="74" fillId="22" borderId="6" xfId="0" applyFont="1" applyFill="1" applyBorder="1" applyAlignment="1">
      <alignment horizontal="center" vertical="center" wrapText="1"/>
    </xf>
    <xf numFmtId="0" fontId="74" fillId="22" borderId="6" xfId="0" applyFont="1" applyFill="1" applyBorder="1" applyAlignment="1">
      <alignment horizontal="left" vertical="center" wrapText="1"/>
    </xf>
    <xf numFmtId="0" fontId="73" fillId="22" borderId="6" xfId="0" applyFont="1" applyFill="1" applyBorder="1" applyAlignment="1">
      <alignment horizontal="center" vertical="center" wrapText="1"/>
    </xf>
    <xf numFmtId="38" fontId="73" fillId="22" borderId="6" xfId="0" applyNumberFormat="1" applyFont="1" applyFill="1" applyBorder="1" applyAlignment="1">
      <alignment horizontal="center" vertical="center" wrapText="1"/>
    </xf>
    <xf numFmtId="3" fontId="73" fillId="22" borderId="6" xfId="0" applyNumberFormat="1" applyFont="1" applyFill="1" applyBorder="1" applyAlignment="1">
      <alignment horizontal="center" vertical="center" wrapText="1"/>
    </xf>
    <xf numFmtId="166" fontId="73" fillId="22" borderId="6" xfId="12" applyFont="1" applyFill="1" applyBorder="1" applyAlignment="1">
      <alignment horizontal="left" vertical="center" wrapText="1"/>
    </xf>
    <xf numFmtId="166" fontId="72" fillId="22" borderId="6" xfId="12" applyFont="1" applyFill="1" applyBorder="1" applyAlignment="1">
      <alignment horizontal="left" vertical="center" wrapText="1"/>
    </xf>
    <xf numFmtId="167" fontId="72" fillId="22" borderId="6" xfId="8" applyNumberFormat="1" applyFont="1" applyFill="1" applyBorder="1" applyAlignment="1">
      <alignment horizontal="center" vertical="center" wrapText="1"/>
    </xf>
    <xf numFmtId="168" fontId="72" fillId="22" borderId="6" xfId="0" applyNumberFormat="1" applyFont="1" applyFill="1" applyBorder="1" applyAlignment="1">
      <alignment horizontal="center" vertical="center" wrapText="1"/>
    </xf>
    <xf numFmtId="0" fontId="72" fillId="22" borderId="0" xfId="0" applyFont="1" applyFill="1" applyAlignment="1">
      <alignment horizontal="center" vertical="center" wrapText="1"/>
    </xf>
    <xf numFmtId="0" fontId="75" fillId="0" borderId="0" xfId="0" applyFont="1" applyAlignment="1">
      <alignment horizontal="center" vertical="top" wrapText="1" readingOrder="1"/>
    </xf>
    <xf numFmtId="0" fontId="75" fillId="0" borderId="0" xfId="0" applyFont="1" applyAlignment="1">
      <alignment horizontal="left" vertical="top" wrapText="1" readingOrder="1"/>
    </xf>
    <xf numFmtId="0" fontId="71" fillId="0" borderId="0" xfId="0" applyFont="1" applyAlignment="1">
      <alignment vertical="top" wrapText="1" readingOrder="1"/>
    </xf>
    <xf numFmtId="0" fontId="67" fillId="0" borderId="18" xfId="0" applyFont="1" applyBorder="1" applyAlignment="1">
      <alignment horizontal="center" vertical="center" wrapText="1"/>
    </xf>
    <xf numFmtId="0" fontId="67" fillId="0" borderId="18" xfId="0" applyFont="1" applyBorder="1" applyAlignment="1">
      <alignment horizontal="left" vertical="center" wrapText="1"/>
    </xf>
    <xf numFmtId="38" fontId="67" fillId="0" borderId="18" xfId="0" applyNumberFormat="1" applyFont="1" applyBorder="1" applyAlignment="1">
      <alignment horizontal="center" vertical="center" wrapText="1"/>
    </xf>
    <xf numFmtId="3" fontId="67" fillId="0" borderId="18" xfId="0" applyNumberFormat="1" applyFont="1" applyBorder="1" applyAlignment="1">
      <alignment horizontal="center" vertical="center" wrapText="1"/>
    </xf>
    <xf numFmtId="166" fontId="67" fillId="0" borderId="18" xfId="12" applyFont="1" applyFill="1" applyBorder="1" applyAlignment="1">
      <alignment horizontal="left" vertical="center" wrapText="1"/>
    </xf>
    <xf numFmtId="167" fontId="67" fillId="0" borderId="18" xfId="8" applyNumberFormat="1" applyFont="1" applyFill="1" applyBorder="1" applyAlignment="1">
      <alignment horizontal="center" vertical="center" wrapText="1"/>
    </xf>
    <xf numFmtId="168" fontId="77" fillId="0" borderId="18" xfId="11" applyNumberFormat="1" applyFont="1" applyFill="1" applyBorder="1" applyAlignment="1">
      <alignment horizontal="center" vertical="center" wrapText="1"/>
    </xf>
    <xf numFmtId="0" fontId="67" fillId="0" borderId="6" xfId="0" applyFont="1" applyBorder="1" applyAlignment="1">
      <alignment horizontal="center" vertical="center" wrapText="1"/>
    </xf>
    <xf numFmtId="0" fontId="67" fillId="0" borderId="6" xfId="0" applyFont="1" applyBorder="1" applyAlignment="1">
      <alignment horizontal="left" vertical="center" wrapText="1"/>
    </xf>
    <xf numFmtId="38" fontId="67" fillId="0" borderId="6" xfId="0" applyNumberFormat="1" applyFont="1" applyBorder="1" applyAlignment="1">
      <alignment horizontal="center" vertical="center" wrapText="1"/>
    </xf>
    <xf numFmtId="3" fontId="67" fillId="0" borderId="6" xfId="0" applyNumberFormat="1" applyFont="1" applyBorder="1" applyAlignment="1">
      <alignment horizontal="center" vertical="center" wrapText="1"/>
    </xf>
    <xf numFmtId="166" fontId="67" fillId="0" borderId="6" xfId="12" applyFont="1" applyFill="1" applyBorder="1" applyAlignment="1">
      <alignment horizontal="left" vertical="center" wrapText="1"/>
    </xf>
    <xf numFmtId="167" fontId="67" fillId="0" borderId="6" xfId="8" applyNumberFormat="1" applyFont="1" applyFill="1" applyBorder="1" applyAlignment="1">
      <alignment horizontal="center" vertical="center" wrapText="1"/>
    </xf>
    <xf numFmtId="168" fontId="77" fillId="0" borderId="6" xfId="11" applyNumberFormat="1" applyFont="1" applyFill="1" applyBorder="1" applyAlignment="1">
      <alignment horizontal="center" vertical="center" wrapText="1"/>
    </xf>
    <xf numFmtId="0" fontId="70" fillId="22" borderId="0" xfId="0" applyFont="1" applyFill="1" applyAlignment="1">
      <alignment horizontal="center" vertical="top" wrapText="1" readingOrder="1"/>
    </xf>
    <xf numFmtId="0" fontId="70" fillId="22" borderId="0" xfId="0" applyFont="1" applyFill="1" applyAlignment="1">
      <alignment horizontal="left" vertical="top" wrapText="1" readingOrder="1"/>
    </xf>
    <xf numFmtId="0" fontId="71" fillId="22" borderId="0" xfId="0" applyFont="1" applyFill="1" applyAlignment="1">
      <alignment vertical="top" wrapText="1" readingOrder="1"/>
    </xf>
    <xf numFmtId="0" fontId="71" fillId="0" borderId="0" xfId="0" applyFont="1" applyAlignment="1">
      <alignment horizontal="center" vertical="top" wrapText="1" readingOrder="1"/>
    </xf>
    <xf numFmtId="0" fontId="71" fillId="0" borderId="0" xfId="0" applyFont="1" applyAlignment="1">
      <alignment horizontal="left" vertical="top" wrapText="1" readingOrder="1"/>
    </xf>
    <xf numFmtId="0" fontId="78" fillId="0" borderId="6" xfId="0" applyFont="1" applyBorder="1" applyAlignment="1">
      <alignment horizontal="center" vertical="center" wrapText="1"/>
    </xf>
    <xf numFmtId="0" fontId="78" fillId="0" borderId="6" xfId="0" applyFont="1" applyBorder="1" applyAlignment="1">
      <alignment horizontal="left" vertical="center" wrapText="1"/>
    </xf>
    <xf numFmtId="38" fontId="78" fillId="0" borderId="6" xfId="0" applyNumberFormat="1" applyFont="1" applyBorder="1" applyAlignment="1">
      <alignment horizontal="center" vertical="center" wrapText="1"/>
    </xf>
    <xf numFmtId="3" fontId="78" fillId="0" borderId="6" xfId="0" applyNumberFormat="1" applyFont="1" applyBorder="1" applyAlignment="1">
      <alignment horizontal="center" vertical="center" wrapText="1"/>
    </xf>
    <xf numFmtId="166" fontId="78" fillId="0" borderId="6" xfId="12" applyFont="1" applyFill="1" applyBorder="1" applyAlignment="1">
      <alignment horizontal="left" vertical="center" wrapText="1"/>
    </xf>
    <xf numFmtId="167" fontId="78" fillId="0" borderId="6" xfId="8" applyNumberFormat="1" applyFont="1" applyFill="1" applyBorder="1" applyAlignment="1">
      <alignment horizontal="center" vertical="center" wrapText="1"/>
    </xf>
    <xf numFmtId="168" fontId="79" fillId="0" borderId="6" xfId="11" applyNumberFormat="1" applyFont="1" applyFill="1" applyBorder="1" applyAlignment="1">
      <alignment horizontal="center" vertical="center" wrapText="1"/>
    </xf>
    <xf numFmtId="0" fontId="78" fillId="0" borderId="0" xfId="0" applyFont="1" applyAlignment="1">
      <alignment horizontal="center" vertical="center" wrapText="1"/>
    </xf>
    <xf numFmtId="0" fontId="78" fillId="4" borderId="0" xfId="0" applyFont="1" applyFill="1" applyAlignment="1">
      <alignment horizontal="center" vertical="center" wrapText="1"/>
    </xf>
    <xf numFmtId="0" fontId="80" fillId="4" borderId="0" xfId="0" applyFont="1" applyFill="1" applyAlignment="1">
      <alignment horizontal="center" vertical="center" wrapText="1"/>
    </xf>
    <xf numFmtId="0" fontId="66" fillId="4" borderId="0" xfId="0" applyFont="1" applyFill="1" applyAlignment="1">
      <alignment horizontal="center" vertical="center" wrapText="1"/>
    </xf>
    <xf numFmtId="0" fontId="70" fillId="19" borderId="0" xfId="0" applyFont="1" applyFill="1" applyAlignment="1">
      <alignment horizontal="center" vertical="top" wrapText="1" readingOrder="1"/>
    </xf>
    <xf numFmtId="0" fontId="70" fillId="19" borderId="0" xfId="0" applyFont="1" applyFill="1" applyAlignment="1">
      <alignment horizontal="left" vertical="top" wrapText="1" readingOrder="1"/>
    </xf>
    <xf numFmtId="0" fontId="71" fillId="19" borderId="0" xfId="0" applyFont="1" applyFill="1" applyAlignment="1">
      <alignment vertical="top" wrapText="1" readingOrder="1"/>
    </xf>
    <xf numFmtId="166" fontId="72" fillId="19" borderId="0" xfId="0" applyNumberFormat="1" applyFont="1" applyFill="1" applyAlignment="1">
      <alignment horizontal="center" vertical="center" wrapText="1"/>
    </xf>
    <xf numFmtId="1" fontId="81" fillId="0" borderId="0" xfId="0" applyNumberFormat="1" applyFont="1"/>
    <xf numFmtId="0" fontId="82" fillId="4" borderId="0" xfId="0" applyFont="1" applyFill="1" applyAlignment="1">
      <alignment horizontal="center" vertical="center" wrapText="1"/>
    </xf>
    <xf numFmtId="166" fontId="65" fillId="4" borderId="0" xfId="0" applyNumberFormat="1" applyFont="1" applyFill="1" applyAlignment="1">
      <alignment horizontal="center" vertical="center" wrapText="1"/>
    </xf>
    <xf numFmtId="0" fontId="70" fillId="20" borderId="0" xfId="0" applyFont="1" applyFill="1" applyAlignment="1">
      <alignment horizontal="center" vertical="top" wrapText="1" readingOrder="1"/>
    </xf>
    <xf numFmtId="0" fontId="70" fillId="20" borderId="0" xfId="0" applyFont="1" applyFill="1" applyAlignment="1">
      <alignment horizontal="left" vertical="top" wrapText="1" readingOrder="1"/>
    </xf>
    <xf numFmtId="0" fontId="71" fillId="20" borderId="0" xfId="0" applyFont="1" applyFill="1" applyAlignment="1">
      <alignment vertical="top" wrapText="1" readingOrder="1"/>
    </xf>
    <xf numFmtId="0" fontId="73" fillId="20" borderId="6" xfId="0" applyFont="1" applyFill="1" applyBorder="1" applyAlignment="1">
      <alignment horizontal="center" vertical="center" wrapText="1"/>
    </xf>
    <xf numFmtId="38" fontId="73" fillId="20" borderId="6" xfId="0" applyNumberFormat="1" applyFont="1" applyFill="1" applyBorder="1" applyAlignment="1">
      <alignment horizontal="center" vertical="center" wrapText="1"/>
    </xf>
    <xf numFmtId="3" fontId="73" fillId="20" borderId="6" xfId="0" applyNumberFormat="1" applyFont="1" applyFill="1" applyBorder="1" applyAlignment="1">
      <alignment horizontal="center" vertical="center" wrapText="1"/>
    </xf>
    <xf numFmtId="166" fontId="73" fillId="20" borderId="6" xfId="12" applyFont="1" applyFill="1" applyBorder="1" applyAlignment="1">
      <alignment horizontal="left" vertical="center" wrapText="1"/>
    </xf>
    <xf numFmtId="166" fontId="72" fillId="20" borderId="6" xfId="12" applyFont="1" applyFill="1" applyBorder="1" applyAlignment="1">
      <alignment horizontal="left" vertical="center" wrapText="1"/>
    </xf>
    <xf numFmtId="167" fontId="72" fillId="20" borderId="6" xfId="8" applyNumberFormat="1" applyFont="1" applyFill="1" applyBorder="1" applyAlignment="1">
      <alignment horizontal="center" vertical="center" wrapText="1"/>
    </xf>
    <xf numFmtId="168" fontId="72" fillId="20" borderId="6" xfId="0" applyNumberFormat="1" applyFont="1" applyFill="1" applyBorder="1" applyAlignment="1">
      <alignment horizontal="center" vertical="center" wrapText="1"/>
    </xf>
    <xf numFmtId="166" fontId="82" fillId="4" borderId="0" xfId="0" applyNumberFormat="1" applyFont="1" applyFill="1" applyAlignment="1">
      <alignment horizontal="center" vertical="center" wrapText="1"/>
    </xf>
    <xf numFmtId="9" fontId="72" fillId="22" borderId="6" xfId="8" applyFont="1" applyFill="1" applyBorder="1" applyAlignment="1">
      <alignment horizontal="center" vertical="center" wrapText="1"/>
    </xf>
    <xf numFmtId="0" fontId="76" fillId="0" borderId="6" xfId="0" applyFont="1" applyBorder="1" applyAlignment="1">
      <alignment horizontal="center" vertical="center" wrapText="1"/>
    </xf>
    <xf numFmtId="0" fontId="76" fillId="0" borderId="6" xfId="0" applyFont="1" applyBorder="1" applyAlignment="1">
      <alignment horizontal="left" vertical="center" wrapText="1"/>
    </xf>
    <xf numFmtId="166" fontId="65" fillId="0" borderId="6" xfId="12" applyFont="1" applyFill="1" applyBorder="1" applyAlignment="1">
      <alignment horizontal="left" vertical="center" wrapText="1"/>
    </xf>
    <xf numFmtId="9" fontId="65" fillId="0" borderId="6" xfId="8" applyFont="1" applyFill="1" applyBorder="1" applyAlignment="1">
      <alignment horizontal="center" vertical="center" wrapText="1"/>
    </xf>
    <xf numFmtId="168" fontId="65" fillId="0" borderId="6" xfId="0" applyNumberFormat="1" applyFont="1" applyBorder="1" applyAlignment="1">
      <alignment horizontal="center" vertical="center" wrapText="1"/>
    </xf>
    <xf numFmtId="0" fontId="75" fillId="23" borderId="0" xfId="0" applyFont="1" applyFill="1" applyAlignment="1">
      <alignment horizontal="center" vertical="top" wrapText="1" readingOrder="1"/>
    </xf>
    <xf numFmtId="0" fontId="75" fillId="23" borderId="0" xfId="0" applyFont="1" applyFill="1" applyAlignment="1">
      <alignment horizontal="left" vertical="top" wrapText="1" readingOrder="1"/>
    </xf>
    <xf numFmtId="0" fontId="71" fillId="23" borderId="0" xfId="0" applyFont="1" applyFill="1" applyAlignment="1">
      <alignment vertical="top" wrapText="1" readingOrder="1"/>
    </xf>
    <xf numFmtId="0" fontId="67" fillId="23" borderId="6" xfId="0" applyFont="1" applyFill="1" applyBorder="1" applyAlignment="1">
      <alignment horizontal="center" vertical="center" wrapText="1"/>
    </xf>
    <xf numFmtId="0" fontId="75" fillId="23" borderId="6" xfId="0" applyFont="1" applyFill="1" applyBorder="1" applyAlignment="1">
      <alignment vertical="top" wrapText="1" readingOrder="1"/>
    </xf>
    <xf numFmtId="38" fontId="67" fillId="23" borderId="6" xfId="0" applyNumberFormat="1" applyFont="1" applyFill="1" applyBorder="1" applyAlignment="1">
      <alignment horizontal="center" vertical="center" wrapText="1"/>
    </xf>
    <xf numFmtId="3" fontId="67" fillId="23" borderId="6" xfId="0" applyNumberFormat="1" applyFont="1" applyFill="1" applyBorder="1" applyAlignment="1">
      <alignment horizontal="center" vertical="center" wrapText="1"/>
    </xf>
    <xf numFmtId="166" fontId="67" fillId="23" borderId="6" xfId="12" applyFont="1" applyFill="1" applyBorder="1" applyAlignment="1">
      <alignment horizontal="left" vertical="center" wrapText="1"/>
    </xf>
    <xf numFmtId="166" fontId="65" fillId="23" borderId="6" xfId="12" applyFont="1" applyFill="1" applyBorder="1" applyAlignment="1">
      <alignment horizontal="left" vertical="center" wrapText="1"/>
    </xf>
    <xf numFmtId="10" fontId="65" fillId="23" borderId="6" xfId="8" applyNumberFormat="1" applyFont="1" applyFill="1" applyBorder="1" applyAlignment="1">
      <alignment horizontal="center" vertical="center" wrapText="1"/>
    </xf>
    <xf numFmtId="43" fontId="65" fillId="23" borderId="6" xfId="0" applyNumberFormat="1" applyFont="1" applyFill="1" applyBorder="1" applyAlignment="1">
      <alignment horizontal="center" vertical="center" wrapText="1"/>
    </xf>
    <xf numFmtId="0" fontId="67" fillId="23" borderId="0" xfId="0" applyFont="1" applyFill="1" applyAlignment="1">
      <alignment horizontal="center" vertical="center" wrapText="1"/>
    </xf>
    <xf numFmtId="168" fontId="52" fillId="0" borderId="6" xfId="11" applyNumberFormat="1" applyFill="1" applyBorder="1" applyAlignment="1">
      <alignment horizontal="center" vertical="center" wrapText="1"/>
    </xf>
    <xf numFmtId="0" fontId="65" fillId="0" borderId="21" xfId="0" applyFont="1" applyBorder="1" applyAlignment="1">
      <alignment horizontal="center" vertical="center" wrapText="1"/>
    </xf>
    <xf numFmtId="0" fontId="65" fillId="0" borderId="6" xfId="0" applyFont="1" applyBorder="1" applyAlignment="1">
      <alignment horizontal="center" vertical="center" wrapText="1"/>
    </xf>
    <xf numFmtId="0" fontId="65" fillId="4" borderId="6" xfId="0" applyFont="1" applyFill="1" applyBorder="1" applyAlignment="1">
      <alignment horizontal="center" vertical="center" wrapText="1"/>
    </xf>
    <xf numFmtId="0" fontId="64" fillId="0" borderId="6" xfId="13" applyFont="1" applyBorder="1" applyAlignment="1">
      <alignment horizontal="justify" vertical="top"/>
    </xf>
    <xf numFmtId="0" fontId="67" fillId="0" borderId="6" xfId="9" applyFont="1" applyFill="1" applyBorder="1" applyAlignment="1">
      <alignment horizontal="center" vertical="center" wrapText="1"/>
    </xf>
    <xf numFmtId="44" fontId="67" fillId="0" borderId="6" xfId="14" applyFont="1" applyFill="1" applyBorder="1" applyAlignment="1">
      <alignment horizontal="center" vertical="center" wrapText="1"/>
    </xf>
    <xf numFmtId="44" fontId="67" fillId="0" borderId="6" xfId="15" applyFont="1" applyFill="1" applyBorder="1" applyAlignment="1">
      <alignment horizontal="center" vertical="center" wrapText="1"/>
    </xf>
    <xf numFmtId="0" fontId="67" fillId="0" borderId="21" xfId="0" applyFont="1" applyBorder="1" applyAlignment="1">
      <alignment horizontal="center" vertical="center" wrapText="1"/>
    </xf>
    <xf numFmtId="0" fontId="83" fillId="0" borderId="6" xfId="0" applyFont="1" applyBorder="1" applyAlignment="1">
      <alignment vertical="center" wrapText="1"/>
    </xf>
    <xf numFmtId="0" fontId="67" fillId="24" borderId="0" xfId="0" applyFont="1" applyFill="1" applyAlignment="1">
      <alignment horizontal="center" vertical="center" wrapText="1"/>
    </xf>
    <xf numFmtId="0" fontId="65" fillId="24" borderId="0" xfId="0" applyFont="1" applyFill="1" applyAlignment="1">
      <alignment horizontal="center" vertical="center" wrapText="1"/>
    </xf>
    <xf numFmtId="0" fontId="73" fillId="20" borderId="6" xfId="9" applyFont="1" applyFill="1" applyBorder="1" applyAlignment="1">
      <alignment horizontal="center" vertical="center" wrapText="1"/>
    </xf>
    <xf numFmtId="0" fontId="73" fillId="22" borderId="6" xfId="9" applyFont="1" applyFill="1" applyBorder="1" applyAlignment="1">
      <alignment horizontal="center" vertical="center" wrapText="1"/>
    </xf>
    <xf numFmtId="166" fontId="73" fillId="22" borderId="6" xfId="12" applyFont="1" applyFill="1" applyBorder="1" applyAlignment="1">
      <alignment horizontal="center" vertical="center" wrapText="1"/>
    </xf>
    <xf numFmtId="41" fontId="72" fillId="22" borderId="6" xfId="0" applyNumberFormat="1" applyFont="1" applyFill="1" applyBorder="1" applyAlignment="1">
      <alignment horizontal="center" vertical="center" wrapText="1"/>
    </xf>
    <xf numFmtId="166" fontId="67" fillId="0" borderId="6" xfId="12" applyFont="1" applyFill="1" applyBorder="1" applyAlignment="1">
      <alignment horizontal="center" vertical="center" wrapText="1"/>
    </xf>
    <xf numFmtId="167" fontId="65" fillId="0" borderId="6" xfId="8" applyNumberFormat="1" applyFont="1" applyFill="1" applyBorder="1" applyAlignment="1">
      <alignment horizontal="center" vertical="center" wrapText="1"/>
    </xf>
    <xf numFmtId="0" fontId="84" fillId="0" borderId="6" xfId="0" applyFont="1" applyBorder="1" applyAlignment="1">
      <alignment horizontal="center" vertical="center" wrapText="1"/>
    </xf>
    <xf numFmtId="0" fontId="67" fillId="0" borderId="6" xfId="0" applyFont="1" applyBorder="1" applyAlignment="1">
      <alignment vertical="center" wrapText="1"/>
    </xf>
    <xf numFmtId="43" fontId="0" fillId="0" borderId="6" xfId="6" applyFont="1" applyFill="1" applyBorder="1" applyAlignment="1">
      <alignment vertical="center"/>
    </xf>
    <xf numFmtId="9" fontId="67" fillId="0" borderId="6" xfId="8" applyFont="1" applyFill="1" applyBorder="1" applyAlignment="1">
      <alignment horizontal="center" vertical="center" wrapText="1"/>
    </xf>
    <xf numFmtId="38" fontId="85" fillId="0" borderId="6" xfId="0" applyNumberFormat="1" applyFont="1" applyBorder="1" applyAlignment="1">
      <alignment horizontal="center" vertical="center" wrapText="1"/>
    </xf>
    <xf numFmtId="169" fontId="67" fillId="0" borderId="6" xfId="0" applyNumberFormat="1" applyFont="1" applyBorder="1" applyAlignment="1">
      <alignment horizontal="left" vertical="center" wrapText="1"/>
    </xf>
    <xf numFmtId="166" fontId="65" fillId="0" borderId="6" xfId="12" applyFont="1" applyFill="1" applyBorder="1" applyAlignment="1">
      <alignment horizontal="center" vertical="center" wrapText="1"/>
    </xf>
    <xf numFmtId="41" fontId="65" fillId="0" borderId="6" xfId="0" applyNumberFormat="1" applyFont="1" applyBorder="1" applyAlignment="1">
      <alignment horizontal="center" vertical="center" wrapText="1"/>
    </xf>
    <xf numFmtId="0" fontId="67" fillId="21" borderId="0" xfId="0" applyFont="1" applyFill="1" applyAlignment="1">
      <alignment horizontal="center" vertical="center" wrapText="1"/>
    </xf>
    <xf numFmtId="49" fontId="75" fillId="0" borderId="0" xfId="0" applyNumberFormat="1" applyFont="1" applyAlignment="1">
      <alignment horizontal="center" vertical="top" wrapText="1" readingOrder="1"/>
    </xf>
    <xf numFmtId="0" fontId="65" fillId="0" borderId="6" xfId="0" applyFont="1" applyBorder="1" applyAlignment="1">
      <alignment horizontal="left" vertical="center" wrapText="1"/>
    </xf>
    <xf numFmtId="38" fontId="65" fillId="0" borderId="6" xfId="0" applyNumberFormat="1" applyFont="1" applyBorder="1" applyAlignment="1">
      <alignment horizontal="center" vertical="center" wrapText="1"/>
    </xf>
    <xf numFmtId="3" fontId="65" fillId="0" borderId="6" xfId="0" applyNumberFormat="1" applyFont="1" applyBorder="1" applyAlignment="1">
      <alignment horizontal="center" vertical="center" wrapText="1"/>
    </xf>
    <xf numFmtId="0" fontId="86" fillId="0" borderId="6" xfId="0" applyFont="1" applyBorder="1" applyAlignment="1">
      <alignment vertical="center" wrapText="1"/>
    </xf>
    <xf numFmtId="3" fontId="67" fillId="0" borderId="6" xfId="0" applyNumberFormat="1" applyFont="1" applyBorder="1" applyAlignment="1">
      <alignment horizontal="right" vertical="center" wrapText="1"/>
    </xf>
    <xf numFmtId="0" fontId="82" fillId="24" borderId="0" xfId="0" applyFont="1" applyFill="1" applyAlignment="1">
      <alignment horizontal="center" vertical="center" wrapText="1"/>
    </xf>
    <xf numFmtId="0" fontId="70" fillId="0" borderId="0" xfId="0" applyFont="1" applyAlignment="1">
      <alignment horizontal="center" vertical="top" wrapText="1" readingOrder="1"/>
    </xf>
    <xf numFmtId="0" fontId="70" fillId="0" borderId="0" xfId="0" applyFont="1" applyAlignment="1">
      <alignment horizontal="left" vertical="top" wrapText="1" readingOrder="1"/>
    </xf>
    <xf numFmtId="0" fontId="74" fillId="0" borderId="6" xfId="0" applyFont="1" applyBorder="1" applyAlignment="1">
      <alignment horizontal="center" vertical="center" wrapText="1"/>
    </xf>
    <xf numFmtId="0" fontId="74" fillId="0" borderId="6" xfId="0" applyFont="1" applyBorder="1" applyAlignment="1">
      <alignment horizontal="left" vertical="center" wrapText="1"/>
    </xf>
    <xf numFmtId="0" fontId="73" fillId="0" borderId="6" xfId="9" applyFont="1" applyFill="1" applyBorder="1" applyAlignment="1">
      <alignment horizontal="center" vertical="center" wrapText="1"/>
    </xf>
    <xf numFmtId="166" fontId="73" fillId="0" borderId="6" xfId="12" applyFont="1" applyFill="1" applyBorder="1" applyAlignment="1">
      <alignment horizontal="center" vertical="center" wrapText="1"/>
    </xf>
    <xf numFmtId="166" fontId="72" fillId="0" borderId="6" xfId="12" applyFont="1" applyFill="1" applyBorder="1" applyAlignment="1">
      <alignment horizontal="left" vertical="center" wrapText="1"/>
    </xf>
    <xf numFmtId="9" fontId="72" fillId="0" borderId="6" xfId="8" applyFont="1" applyFill="1" applyBorder="1" applyAlignment="1">
      <alignment horizontal="center" vertical="center" wrapText="1"/>
    </xf>
    <xf numFmtId="41" fontId="72" fillId="0" borderId="6" xfId="0" applyNumberFormat="1" applyFont="1" applyBorder="1" applyAlignment="1">
      <alignment horizontal="center" vertical="center" wrapText="1"/>
    </xf>
    <xf numFmtId="166" fontId="67" fillId="0" borderId="6" xfId="12" applyFont="1" applyFill="1" applyBorder="1" applyAlignment="1">
      <alignment horizontal="center" vertical="center"/>
    </xf>
    <xf numFmtId="0" fontId="87" fillId="0" borderId="6" xfId="9" applyFont="1" applyFill="1" applyBorder="1" applyAlignment="1">
      <alignment horizontal="center" vertical="center" wrapText="1"/>
    </xf>
    <xf numFmtId="0" fontId="67" fillId="25" borderId="0" xfId="0" applyFont="1" applyFill="1" applyAlignment="1">
      <alignment horizontal="center" vertical="center" wrapText="1"/>
    </xf>
    <xf numFmtId="0" fontId="65" fillId="25" borderId="0" xfId="0" applyFont="1" applyFill="1" applyAlignment="1">
      <alignment horizontal="center" vertical="center" wrapText="1"/>
    </xf>
    <xf numFmtId="44" fontId="67" fillId="0" borderId="6" xfId="14" applyFont="1" applyFill="1" applyBorder="1" applyAlignment="1">
      <alignment horizontal="left" vertical="center" wrapText="1"/>
    </xf>
    <xf numFmtId="44" fontId="67" fillId="4" borderId="0" xfId="0" applyNumberFormat="1" applyFont="1" applyFill="1" applyAlignment="1">
      <alignment horizontal="center" vertical="center" wrapText="1"/>
    </xf>
    <xf numFmtId="166" fontId="67" fillId="4" borderId="0" xfId="0" applyNumberFormat="1" applyFont="1" applyFill="1" applyAlignment="1">
      <alignment horizontal="center" vertical="center" wrapText="1"/>
    </xf>
    <xf numFmtId="0" fontId="52" fillId="0" borderId="6" xfId="11" applyFill="1" applyBorder="1" applyAlignment="1">
      <alignment horizontal="center" vertical="center" wrapText="1"/>
    </xf>
    <xf numFmtId="0" fontId="75" fillId="4" borderId="0" xfId="0" applyFont="1" applyFill="1" applyAlignment="1">
      <alignment horizontal="center" vertical="top" wrapText="1" readingOrder="1"/>
    </xf>
    <xf numFmtId="0" fontId="75" fillId="4" borderId="0" xfId="0" applyFont="1" applyFill="1" applyAlignment="1">
      <alignment horizontal="left" vertical="top" wrapText="1" readingOrder="1"/>
    </xf>
    <xf numFmtId="0" fontId="71" fillId="4" borderId="0" xfId="0" applyFont="1" applyFill="1" applyAlignment="1">
      <alignment vertical="top" wrapText="1" readingOrder="1"/>
    </xf>
    <xf numFmtId="0" fontId="67" fillId="4" borderId="6" xfId="0" applyFont="1" applyFill="1" applyBorder="1" applyAlignment="1">
      <alignment horizontal="center" vertical="center" wrapText="1"/>
    </xf>
    <xf numFmtId="0" fontId="85" fillId="4" borderId="6" xfId="0" applyFont="1" applyFill="1" applyBorder="1" applyAlignment="1">
      <alignment horizontal="left" vertical="center" wrapText="1"/>
    </xf>
    <xf numFmtId="3" fontId="67" fillId="4" borderId="6" xfId="0" applyNumberFormat="1" applyFont="1" applyFill="1" applyBorder="1" applyAlignment="1">
      <alignment horizontal="center" vertical="center" wrapText="1"/>
    </xf>
    <xf numFmtId="166" fontId="67" fillId="4" borderId="6" xfId="12" applyFont="1" applyFill="1" applyBorder="1" applyAlignment="1">
      <alignment horizontal="center" vertical="center" wrapText="1"/>
    </xf>
    <xf numFmtId="166" fontId="67" fillId="4" borderId="6" xfId="12" applyFont="1" applyFill="1" applyBorder="1" applyAlignment="1">
      <alignment horizontal="left" vertical="center" wrapText="1"/>
    </xf>
    <xf numFmtId="167" fontId="67" fillId="4" borderId="6" xfId="8" applyNumberFormat="1" applyFont="1" applyFill="1" applyBorder="1" applyAlignment="1">
      <alignment horizontal="center" vertical="center" wrapText="1"/>
    </xf>
    <xf numFmtId="41" fontId="52" fillId="4" borderId="6" xfId="11" applyNumberFormat="1" applyFill="1" applyBorder="1" applyAlignment="1">
      <alignment horizontal="center" vertical="center" wrapText="1"/>
    </xf>
    <xf numFmtId="0" fontId="85" fillId="0" borderId="6" xfId="0" applyFont="1" applyBorder="1" applyAlignment="1">
      <alignment horizontal="left" vertical="center" wrapText="1"/>
    </xf>
    <xf numFmtId="41" fontId="52" fillId="0" borderId="6" xfId="11" applyNumberFormat="1" applyFill="1" applyBorder="1" applyAlignment="1">
      <alignment horizontal="center" vertical="center" wrapText="1"/>
    </xf>
    <xf numFmtId="0" fontId="67" fillId="4" borderId="6" xfId="0" applyFont="1" applyFill="1" applyBorder="1" applyAlignment="1">
      <alignment horizontal="left" vertical="center" wrapText="1"/>
    </xf>
    <xf numFmtId="14" fontId="67" fillId="4" borderId="6" xfId="0" applyNumberFormat="1" applyFont="1" applyFill="1" applyBorder="1" applyAlignment="1">
      <alignment horizontal="center" vertical="center" wrapText="1"/>
    </xf>
    <xf numFmtId="0" fontId="67" fillId="4" borderId="6" xfId="9" applyFont="1" applyFill="1" applyBorder="1" applyAlignment="1">
      <alignment horizontal="center" vertical="center" wrapText="1"/>
    </xf>
    <xf numFmtId="170" fontId="67" fillId="4" borderId="6" xfId="12" applyNumberFormat="1" applyFont="1" applyFill="1" applyBorder="1" applyAlignment="1">
      <alignment horizontal="center" vertical="center" wrapText="1"/>
    </xf>
    <xf numFmtId="0" fontId="85" fillId="0" borderId="6" xfId="0" applyFont="1" applyBorder="1" applyAlignment="1">
      <alignment horizontal="center" vertical="center" wrapText="1"/>
    </xf>
    <xf numFmtId="6" fontId="85" fillId="0" borderId="6" xfId="0" applyNumberFormat="1" applyFont="1" applyBorder="1" applyAlignment="1">
      <alignment horizontal="left" vertical="center" wrapText="1"/>
    </xf>
    <xf numFmtId="9" fontId="65" fillId="23" borderId="6" xfId="8" applyFont="1" applyFill="1" applyBorder="1" applyAlignment="1">
      <alignment horizontal="center" vertical="center" wrapText="1"/>
    </xf>
    <xf numFmtId="41" fontId="65" fillId="23" borderId="6" xfId="0" applyNumberFormat="1" applyFont="1" applyFill="1" applyBorder="1" applyAlignment="1">
      <alignment horizontal="center" vertical="center" wrapText="1"/>
    </xf>
    <xf numFmtId="0" fontId="85" fillId="4" borderId="6" xfId="0" applyFont="1" applyFill="1" applyBorder="1" applyAlignment="1">
      <alignment horizontal="center" vertical="center" wrapText="1"/>
    </xf>
    <xf numFmtId="3" fontId="85" fillId="4" borderId="6" xfId="0" applyNumberFormat="1" applyFont="1" applyFill="1" applyBorder="1" applyAlignment="1">
      <alignment horizontal="center" vertical="center" wrapText="1"/>
    </xf>
    <xf numFmtId="6" fontId="85" fillId="4" borderId="6" xfId="0" applyNumberFormat="1" applyFont="1" applyFill="1" applyBorder="1" applyAlignment="1">
      <alignment horizontal="left" vertical="center" wrapText="1"/>
    </xf>
    <xf numFmtId="0" fontId="88" fillId="4" borderId="6" xfId="0" applyFont="1" applyFill="1" applyBorder="1" applyAlignment="1">
      <alignment horizontal="center" vertical="center" wrapText="1"/>
    </xf>
    <xf numFmtId="6" fontId="85" fillId="0" borderId="6" xfId="0" applyNumberFormat="1" applyFont="1" applyBorder="1" applyAlignment="1">
      <alignment horizontal="center" vertical="center" wrapText="1"/>
    </xf>
    <xf numFmtId="169" fontId="67" fillId="4" borderId="6" xfId="0" applyNumberFormat="1" applyFont="1" applyFill="1" applyBorder="1" applyAlignment="1">
      <alignment horizontal="left" vertical="center" wrapText="1"/>
    </xf>
    <xf numFmtId="0" fontId="71" fillId="4" borderId="0" xfId="0" applyFont="1" applyFill="1" applyAlignment="1">
      <alignment horizontal="left" vertical="top" wrapText="1" readingOrder="1"/>
    </xf>
    <xf numFmtId="38" fontId="85" fillId="4" borderId="6" xfId="0" applyNumberFormat="1" applyFont="1" applyFill="1" applyBorder="1" applyAlignment="1">
      <alignment horizontal="center" vertical="center" wrapText="1"/>
    </xf>
    <xf numFmtId="3" fontId="67" fillId="26" borderId="6" xfId="0" applyNumberFormat="1" applyFont="1" applyFill="1" applyBorder="1" applyAlignment="1">
      <alignment horizontal="center" vertical="center" wrapText="1"/>
    </xf>
    <xf numFmtId="169" fontId="67" fillId="26" borderId="6" xfId="0" applyNumberFormat="1" applyFont="1" applyFill="1" applyBorder="1" applyAlignment="1">
      <alignment horizontal="left" vertical="center" wrapText="1"/>
    </xf>
    <xf numFmtId="0" fontId="82" fillId="0" borderId="0" xfId="0" applyFont="1" applyAlignment="1">
      <alignment horizontal="center" vertical="center" wrapText="1"/>
    </xf>
    <xf numFmtId="0" fontId="80" fillId="0" borderId="0" xfId="0" applyFont="1" applyAlignment="1">
      <alignment horizontal="center" vertical="center" wrapText="1"/>
    </xf>
    <xf numFmtId="38" fontId="67" fillId="4" borderId="6" xfId="0" applyNumberFormat="1" applyFont="1" applyFill="1" applyBorder="1" applyAlignment="1">
      <alignment horizontal="center" vertical="center" wrapText="1"/>
    </xf>
    <xf numFmtId="44" fontId="67" fillId="4" borderId="6" xfId="14" applyFont="1" applyFill="1" applyBorder="1" applyAlignment="1">
      <alignment horizontal="left" vertical="center" wrapText="1"/>
    </xf>
    <xf numFmtId="38" fontId="85" fillId="0" borderId="6" xfId="0" applyNumberFormat="1" applyFont="1" applyBorder="1" applyAlignment="1">
      <alignment horizontal="left" vertical="center" wrapText="1"/>
    </xf>
    <xf numFmtId="49" fontId="71" fillId="0" borderId="0" xfId="0" applyNumberFormat="1" applyFont="1" applyAlignment="1">
      <alignment horizontal="center" vertical="top" wrapText="1" readingOrder="1"/>
    </xf>
    <xf numFmtId="3" fontId="85" fillId="0" borderId="6" xfId="0" applyNumberFormat="1" applyFont="1" applyBorder="1" applyAlignment="1">
      <alignment horizontal="center" vertical="center" wrapText="1"/>
    </xf>
    <xf numFmtId="43" fontId="52" fillId="0" borderId="6" xfId="11" applyNumberFormat="1" applyFill="1" applyBorder="1" applyAlignment="1">
      <alignment horizontal="center" vertical="center" wrapText="1"/>
    </xf>
    <xf numFmtId="171" fontId="67" fillId="27" borderId="0" xfId="14" applyNumberFormat="1" applyFont="1" applyFill="1" applyAlignment="1">
      <alignment horizontal="center" vertical="center" wrapText="1"/>
    </xf>
    <xf numFmtId="1" fontId="71" fillId="0" borderId="0" xfId="0" applyNumberFormat="1" applyFont="1" applyAlignment="1">
      <alignment horizontal="center" vertical="top" wrapText="1" readingOrder="1"/>
    </xf>
    <xf numFmtId="1" fontId="71" fillId="0" borderId="0" xfId="0" applyNumberFormat="1" applyFont="1" applyAlignment="1">
      <alignment horizontal="left" vertical="top" wrapText="1" readingOrder="1"/>
    </xf>
    <xf numFmtId="1" fontId="71" fillId="0" borderId="0" xfId="0" applyNumberFormat="1" applyFont="1" applyAlignment="1">
      <alignment vertical="top" wrapText="1" readingOrder="1"/>
    </xf>
    <xf numFmtId="1" fontId="78" fillId="0" borderId="6" xfId="0" applyNumberFormat="1" applyFont="1" applyBorder="1" applyAlignment="1">
      <alignment horizontal="center" vertical="center" wrapText="1"/>
    </xf>
    <xf numFmtId="1" fontId="83" fillId="0" borderId="6" xfId="0" applyNumberFormat="1" applyFont="1" applyBorder="1" applyAlignment="1">
      <alignment vertical="center" wrapText="1"/>
    </xf>
    <xf numFmtId="1" fontId="67" fillId="0" borderId="6" xfId="9" applyNumberFormat="1" applyFont="1" applyFill="1" applyBorder="1" applyAlignment="1">
      <alignment horizontal="center" vertical="center" wrapText="1"/>
    </xf>
    <xf numFmtId="1" fontId="67" fillId="0" borderId="6" xfId="14" applyNumberFormat="1" applyFont="1" applyFill="1" applyBorder="1" applyAlignment="1">
      <alignment horizontal="center" vertical="center" wrapText="1"/>
    </xf>
    <xf numFmtId="1" fontId="67" fillId="0" borderId="6" xfId="15" applyNumberFormat="1" applyFont="1" applyFill="1" applyBorder="1" applyAlignment="1">
      <alignment horizontal="center" vertical="center" wrapText="1"/>
    </xf>
    <xf numFmtId="1" fontId="67" fillId="0" borderId="6" xfId="8" applyNumberFormat="1" applyFont="1" applyFill="1" applyBorder="1" applyAlignment="1">
      <alignment horizontal="center" vertical="center" wrapText="1"/>
    </xf>
    <xf numFmtId="1" fontId="67" fillId="24" borderId="0" xfId="0" applyNumberFormat="1" applyFont="1" applyFill="1" applyAlignment="1">
      <alignment horizontal="center" vertical="center" wrapText="1"/>
    </xf>
    <xf numFmtId="1" fontId="65" fillId="24" borderId="0" xfId="0" applyNumberFormat="1" applyFont="1" applyFill="1" applyAlignment="1">
      <alignment horizontal="center" vertical="center" wrapText="1"/>
    </xf>
    <xf numFmtId="1" fontId="67" fillId="4" borderId="0" xfId="0" applyNumberFormat="1" applyFont="1" applyFill="1" applyAlignment="1">
      <alignment horizontal="center" vertical="center" wrapText="1"/>
    </xf>
    <xf numFmtId="0" fontId="75" fillId="0" borderId="0" xfId="0" applyFont="1" applyAlignment="1">
      <alignment horizontal="center" vertical="center" wrapText="1" readingOrder="1"/>
    </xf>
    <xf numFmtId="0" fontId="75" fillId="0" borderId="0" xfId="0" applyFont="1" applyAlignment="1">
      <alignment horizontal="left" vertical="center" wrapText="1" readingOrder="1"/>
    </xf>
    <xf numFmtId="0" fontId="75" fillId="4" borderId="0" xfId="0" applyFont="1" applyFill="1" applyAlignment="1">
      <alignment horizontal="left" vertical="center" wrapText="1" readingOrder="1"/>
    </xf>
    <xf numFmtId="0" fontId="67" fillId="28" borderId="0" xfId="0" applyFont="1" applyFill="1" applyAlignment="1">
      <alignment horizontal="center" vertical="center" wrapText="1"/>
    </xf>
    <xf numFmtId="43" fontId="41" fillId="0" borderId="6" xfId="6" applyFont="1" applyFill="1" applyBorder="1" applyAlignment="1">
      <alignment horizontal="center" vertical="center"/>
    </xf>
    <xf numFmtId="43" fontId="52" fillId="24" borderId="0" xfId="11" applyNumberFormat="1" applyFill="1" applyAlignment="1">
      <alignment horizontal="center" vertical="center" wrapText="1"/>
    </xf>
    <xf numFmtId="169" fontId="67" fillId="0" borderId="6" xfId="0" applyNumberFormat="1" applyFont="1" applyBorder="1" applyAlignment="1">
      <alignment horizontal="right" vertical="center" wrapText="1"/>
    </xf>
    <xf numFmtId="166" fontId="67" fillId="0" borderId="6" xfId="12" applyFont="1" applyFill="1" applyBorder="1" applyAlignment="1">
      <alignment horizontal="right" vertical="center" wrapText="1"/>
    </xf>
    <xf numFmtId="0" fontId="75" fillId="0" borderId="6" xfId="0" applyFont="1" applyBorder="1" applyAlignment="1">
      <alignment vertical="top" wrapText="1" readingOrder="1"/>
    </xf>
    <xf numFmtId="0" fontId="75" fillId="21" borderId="0" xfId="0" applyFont="1" applyFill="1" applyAlignment="1">
      <alignment horizontal="center" vertical="top" wrapText="1" readingOrder="1"/>
    </xf>
    <xf numFmtId="0" fontId="75" fillId="21" borderId="0" xfId="0" applyFont="1" applyFill="1" applyAlignment="1">
      <alignment horizontal="left" vertical="top" wrapText="1" readingOrder="1"/>
    </xf>
    <xf numFmtId="0" fontId="71" fillId="21" borderId="0" xfId="0" applyFont="1" applyFill="1" applyAlignment="1">
      <alignment vertical="top" wrapText="1" readingOrder="1"/>
    </xf>
    <xf numFmtId="0" fontId="67" fillId="21" borderId="6" xfId="9" applyFont="1" applyFill="1" applyBorder="1" applyAlignment="1">
      <alignment horizontal="center" vertical="center" wrapText="1"/>
    </xf>
    <xf numFmtId="166" fontId="67" fillId="21" borderId="6" xfId="12" applyFont="1" applyFill="1" applyBorder="1" applyAlignment="1">
      <alignment horizontal="center" vertical="center" wrapText="1"/>
    </xf>
    <xf numFmtId="166" fontId="65" fillId="21" borderId="6" xfId="12" applyFont="1" applyFill="1" applyBorder="1" applyAlignment="1">
      <alignment horizontal="center" vertical="center" wrapText="1"/>
    </xf>
    <xf numFmtId="10" fontId="65" fillId="21" borderId="6" xfId="8" applyNumberFormat="1" applyFont="1" applyFill="1" applyBorder="1" applyAlignment="1">
      <alignment horizontal="center" vertical="center" wrapText="1"/>
    </xf>
    <xf numFmtId="43" fontId="65" fillId="21" borderId="6" xfId="0" applyNumberFormat="1" applyFont="1" applyFill="1" applyBorder="1" applyAlignment="1">
      <alignment horizontal="center" vertical="center" wrapText="1"/>
    </xf>
    <xf numFmtId="0" fontId="75" fillId="24" borderId="0" xfId="0" applyFont="1" applyFill="1" applyAlignment="1">
      <alignment horizontal="center" vertical="top" wrapText="1" readingOrder="1"/>
    </xf>
    <xf numFmtId="43" fontId="77" fillId="0" borderId="6" xfId="11" applyNumberFormat="1" applyFont="1" applyFill="1" applyBorder="1" applyAlignment="1">
      <alignment horizontal="center" vertical="center" wrapText="1"/>
    </xf>
    <xf numFmtId="41" fontId="72" fillId="19" borderId="0" xfId="0" applyNumberFormat="1" applyFont="1" applyFill="1" applyAlignment="1">
      <alignment horizontal="center" vertical="center" wrapText="1"/>
    </xf>
    <xf numFmtId="172" fontId="89" fillId="0" borderId="0" xfId="16" applyNumberFormat="1" applyFont="1" applyAlignment="1" applyProtection="1">
      <alignment horizontal="left" vertical="center"/>
      <protection hidden="1"/>
    </xf>
    <xf numFmtId="172" fontId="89" fillId="0" borderId="6" xfId="16" applyNumberFormat="1" applyFont="1" applyBorder="1" applyAlignment="1" applyProtection="1">
      <alignment horizontal="left" vertical="center"/>
      <protection hidden="1"/>
    </xf>
    <xf numFmtId="174" fontId="89" fillId="0" borderId="6" xfId="17" applyNumberFormat="1" applyFont="1" applyFill="1" applyBorder="1" applyAlignment="1" applyProtection="1">
      <alignment horizontal="right" vertical="center"/>
      <protection hidden="1"/>
    </xf>
    <xf numFmtId="172" fontId="89" fillId="29" borderId="0" xfId="16" applyNumberFormat="1" applyFont="1" applyFill="1" applyAlignment="1" applyProtection="1">
      <alignment horizontal="left" vertical="center"/>
      <protection hidden="1"/>
    </xf>
    <xf numFmtId="174" fontId="90" fillId="7" borderId="6" xfId="17" applyNumberFormat="1" applyFont="1" applyFill="1" applyBorder="1" applyAlignment="1">
      <alignment horizontal="center" vertical="center"/>
    </xf>
    <xf numFmtId="0" fontId="89" fillId="0" borderId="49" xfId="16" applyFont="1" applyBorder="1" applyAlignment="1">
      <alignment horizontal="left" vertical="center" wrapText="1"/>
    </xf>
    <xf numFmtId="0" fontId="89" fillId="0" borderId="6" xfId="16" applyFont="1" applyBorder="1" applyAlignment="1">
      <alignment horizontal="left" vertical="center" wrapText="1"/>
    </xf>
    <xf numFmtId="174" fontId="89" fillId="0" borderId="6" xfId="17" applyNumberFormat="1" applyFont="1" applyFill="1" applyBorder="1" applyAlignment="1">
      <alignment horizontal="center" vertical="center"/>
    </xf>
    <xf numFmtId="0" fontId="90" fillId="30" borderId="49" xfId="16" applyFont="1" applyFill="1" applyBorder="1" applyAlignment="1">
      <alignment horizontal="left" vertical="center" wrapText="1"/>
    </xf>
    <xf numFmtId="0" fontId="91" fillId="31" borderId="89" xfId="0" applyFont="1" applyFill="1" applyBorder="1" applyAlignment="1">
      <alignment vertical="center" wrapText="1"/>
    </xf>
    <xf numFmtId="0" fontId="91" fillId="31" borderId="0" xfId="0" applyFont="1" applyFill="1" applyAlignment="1">
      <alignment vertical="center" wrapText="1"/>
    </xf>
    <xf numFmtId="0" fontId="0" fillId="0" borderId="0" xfId="0" applyAlignment="1">
      <alignment vertical="center" wrapText="1"/>
    </xf>
    <xf numFmtId="0" fontId="0" fillId="0" borderId="11" xfId="0" applyBorder="1" applyAlignment="1">
      <alignment vertical="center" wrapText="1"/>
    </xf>
    <xf numFmtId="0" fontId="93" fillId="3" borderId="18" xfId="0" applyFont="1" applyFill="1" applyBorder="1" applyAlignment="1">
      <alignment horizontal="center" vertical="center" wrapText="1"/>
    </xf>
    <xf numFmtId="14" fontId="93" fillId="3" borderId="18" xfId="0" applyNumberFormat="1" applyFont="1" applyFill="1" applyBorder="1" applyAlignment="1">
      <alignment horizontal="center" vertical="center" wrapText="1"/>
    </xf>
    <xf numFmtId="0" fontId="95" fillId="0" borderId="6" xfId="0" applyFont="1" applyBorder="1" applyAlignment="1">
      <alignment horizontal="center" vertical="center" wrapText="1"/>
    </xf>
    <xf numFmtId="14" fontId="95" fillId="0" borderId="6" xfId="0" applyNumberFormat="1" applyFont="1" applyBorder="1" applyAlignment="1">
      <alignment horizontal="center" vertical="center" wrapText="1"/>
    </xf>
    <xf numFmtId="14" fontId="0" fillId="0" borderId="6" xfId="0" applyNumberFormat="1" applyBorder="1" applyAlignment="1">
      <alignment horizontal="center" vertical="center" wrapText="1"/>
    </xf>
    <xf numFmtId="0" fontId="95" fillId="4" borderId="6" xfId="0" applyFont="1" applyFill="1" applyBorder="1" applyAlignment="1">
      <alignment horizontal="center" vertical="center" wrapText="1"/>
    </xf>
    <xf numFmtId="0" fontId="95" fillId="4" borderId="18" xfId="0" applyFont="1" applyFill="1" applyBorder="1" applyAlignment="1">
      <alignment horizontal="center" vertical="center" wrapText="1"/>
    </xf>
    <xf numFmtId="165" fontId="95" fillId="4" borderId="6" xfId="0" applyNumberFormat="1" applyFont="1" applyFill="1" applyBorder="1" applyAlignment="1">
      <alignment horizontal="center" vertical="center" wrapText="1"/>
    </xf>
    <xf numFmtId="14" fontId="0" fillId="4" borderId="6" xfId="0" applyNumberFormat="1" applyFill="1" applyBorder="1" applyAlignment="1">
      <alignment horizontal="center" vertical="center" wrapText="1"/>
    </xf>
    <xf numFmtId="0" fontId="0" fillId="4" borderId="0" xfId="0" applyFill="1"/>
    <xf numFmtId="14" fontId="95" fillId="4" borderId="6" xfId="0" applyNumberFormat="1" applyFont="1" applyFill="1" applyBorder="1" applyAlignment="1">
      <alignment horizontal="center" vertical="center" wrapText="1"/>
    </xf>
    <xf numFmtId="0" fontId="95" fillId="4" borderId="16" xfId="0" applyFont="1" applyFill="1" applyBorder="1" applyAlignment="1">
      <alignment horizontal="center" vertical="center" wrapText="1"/>
    </xf>
    <xf numFmtId="165" fontId="95" fillId="4" borderId="16" xfId="0" applyNumberFormat="1" applyFont="1" applyFill="1" applyBorder="1" applyAlignment="1">
      <alignment horizontal="center" vertical="center" wrapText="1"/>
    </xf>
    <xf numFmtId="0" fontId="95" fillId="0" borderId="16" xfId="0" applyFont="1" applyBorder="1" applyAlignment="1">
      <alignment horizontal="center" vertical="center" wrapText="1"/>
    </xf>
    <xf numFmtId="165" fontId="95" fillId="0" borderId="6" xfId="0" applyNumberFormat="1" applyFont="1" applyBorder="1" applyAlignment="1">
      <alignment horizontal="center" vertical="center" wrapText="1"/>
    </xf>
    <xf numFmtId="0" fontId="4" fillId="0" borderId="0" xfId="0" applyFont="1" applyAlignment="1">
      <alignment horizontal="center" vertical="center" wrapText="1"/>
    </xf>
    <xf numFmtId="14" fontId="4" fillId="0" borderId="5" xfId="0" applyNumberFormat="1" applyFont="1" applyBorder="1" applyAlignment="1">
      <alignment horizontal="center" vertical="center" wrapText="1"/>
    </xf>
    <xf numFmtId="0" fontId="17" fillId="2" borderId="45" xfId="0" applyFont="1" applyFill="1" applyBorder="1" applyAlignment="1">
      <alignment horizontal="center" vertical="center" wrapText="1"/>
    </xf>
    <xf numFmtId="0" fontId="17" fillId="2" borderId="46"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9" xfId="0" applyFont="1" applyBorder="1" applyAlignment="1">
      <alignment horizontal="center" vertical="center" wrapText="1"/>
    </xf>
    <xf numFmtId="0" fontId="8" fillId="0" borderId="6" xfId="0" applyFont="1" applyBorder="1" applyAlignment="1">
      <alignment horizontal="center" vertical="center" wrapText="1"/>
    </xf>
    <xf numFmtId="0" fontId="17" fillId="2" borderId="1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8" fillId="0" borderId="19" xfId="0" applyFont="1" applyBorder="1" applyAlignment="1">
      <alignment horizontal="center" vertical="center" wrapText="1"/>
    </xf>
    <xf numFmtId="0" fontId="9" fillId="0" borderId="18" xfId="0" applyFont="1" applyBorder="1" applyAlignment="1">
      <alignment horizontal="center" vertical="center" wrapText="1"/>
    </xf>
    <xf numFmtId="0" fontId="8" fillId="0" borderId="18" xfId="0" applyFont="1" applyBorder="1" applyAlignment="1">
      <alignment horizontal="center" vertical="center" wrapText="1"/>
    </xf>
    <xf numFmtId="14" fontId="10" fillId="0" borderId="16" xfId="0" applyNumberFormat="1" applyFont="1" applyBorder="1" applyAlignment="1">
      <alignment horizontal="center" vertical="center" wrapText="1"/>
    </xf>
    <xf numFmtId="14" fontId="10" fillId="0" borderId="18" xfId="0" applyNumberFormat="1" applyFont="1" applyBorder="1" applyAlignment="1">
      <alignment horizontal="center" vertical="center" wrapText="1"/>
    </xf>
    <xf numFmtId="0" fontId="10" fillId="0" borderId="16" xfId="0" applyFont="1" applyBorder="1" applyAlignment="1">
      <alignment horizontal="center" vertical="center" wrapText="1"/>
    </xf>
    <xf numFmtId="0" fontId="10" fillId="0" borderId="18"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0" xfId="0" applyFont="1" applyAlignment="1">
      <alignment horizontal="center" vertical="center" wrapText="1"/>
    </xf>
    <xf numFmtId="0" fontId="31" fillId="0" borderId="17" xfId="0" applyFont="1" applyBorder="1" applyAlignment="1">
      <alignment horizontal="center" vertical="center" wrapText="1"/>
    </xf>
    <xf numFmtId="0" fontId="31" fillId="0" borderId="18"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20" xfId="0" applyFont="1" applyBorder="1" applyAlignment="1">
      <alignment horizontal="center" vertical="center" wrapText="1"/>
    </xf>
    <xf numFmtId="0" fontId="9" fillId="0" borderId="6" xfId="0" applyFont="1" applyBorder="1" applyAlignment="1">
      <alignment horizontal="center" vertical="center" wrapText="1"/>
    </xf>
    <xf numFmtId="0" fontId="9" fillId="4" borderId="6"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17" fillId="2" borderId="35" xfId="0" applyFont="1" applyFill="1" applyBorder="1" applyAlignment="1">
      <alignment horizontal="center" vertical="center" wrapText="1"/>
    </xf>
    <xf numFmtId="0" fontId="17" fillId="2" borderId="36" xfId="0" applyFont="1" applyFill="1" applyBorder="1" applyAlignment="1">
      <alignment horizontal="center" vertical="center" wrapText="1"/>
    </xf>
    <xf numFmtId="0" fontId="17" fillId="2" borderId="37" xfId="0" applyFont="1" applyFill="1" applyBorder="1" applyAlignment="1">
      <alignment horizontal="center" vertical="center" wrapText="1"/>
    </xf>
    <xf numFmtId="0" fontId="13" fillId="0" borderId="26" xfId="0" applyFont="1" applyBorder="1" applyAlignment="1">
      <alignment horizontal="center" vertical="center" wrapText="1"/>
    </xf>
    <xf numFmtId="0" fontId="13" fillId="0" borderId="44" xfId="0" applyFont="1" applyBorder="1" applyAlignment="1">
      <alignment horizontal="center" vertical="center" wrapText="1"/>
    </xf>
    <xf numFmtId="0" fontId="8" fillId="4" borderId="16"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11" fillId="0" borderId="18" xfId="0" applyFont="1" applyBorder="1" applyAlignment="1">
      <alignment horizontal="center" vertical="center" wrapText="1"/>
    </xf>
    <xf numFmtId="164" fontId="13" fillId="0" borderId="6" xfId="5" applyFont="1" applyBorder="1" applyAlignment="1">
      <alignment horizontal="center" vertical="center" wrapText="1"/>
    </xf>
    <xf numFmtId="164" fontId="13" fillId="0" borderId="16" xfId="5" applyFont="1" applyBorder="1" applyAlignment="1">
      <alignment horizontal="center" vertical="center" wrapText="1"/>
    </xf>
    <xf numFmtId="0" fontId="8" fillId="0" borderId="38" xfId="0" applyFont="1" applyBorder="1" applyAlignment="1">
      <alignment horizontal="center" vertical="center" wrapText="1"/>
    </xf>
    <xf numFmtId="0" fontId="8" fillId="0" borderId="0" xfId="0" applyFont="1" applyAlignment="1">
      <alignment horizontal="center" vertical="center" wrapText="1"/>
    </xf>
    <xf numFmtId="14" fontId="11" fillId="0" borderId="16" xfId="0" applyNumberFormat="1" applyFont="1" applyBorder="1" applyAlignment="1">
      <alignment horizontal="center" vertical="center" wrapText="1"/>
    </xf>
    <xf numFmtId="14" fontId="11" fillId="0" borderId="18" xfId="0" applyNumberFormat="1" applyFont="1" applyBorder="1" applyAlignment="1">
      <alignment horizontal="center" vertical="center" wrapText="1"/>
    </xf>
    <xf numFmtId="15" fontId="11" fillId="0" borderId="16" xfId="0" applyNumberFormat="1" applyFont="1" applyBorder="1" applyAlignment="1">
      <alignment horizontal="center" vertical="center" wrapText="1"/>
    </xf>
    <xf numFmtId="15" fontId="11" fillId="0" borderId="17" xfId="0" applyNumberFormat="1" applyFont="1" applyBorder="1" applyAlignment="1">
      <alignment horizontal="center" vertical="center" wrapText="1"/>
    </xf>
    <xf numFmtId="15" fontId="11" fillId="0" borderId="18" xfId="0" applyNumberFormat="1" applyFont="1" applyBorder="1" applyAlignment="1">
      <alignment horizontal="center" vertical="center" wrapText="1"/>
    </xf>
    <xf numFmtId="0" fontId="13" fillId="0" borderId="16" xfId="0" applyFont="1" applyBorder="1" applyAlignment="1">
      <alignment horizontal="center" vertical="center" wrapText="1"/>
    </xf>
    <xf numFmtId="0" fontId="10" fillId="0" borderId="6" xfId="0" applyFont="1" applyBorder="1" applyAlignment="1">
      <alignment horizontal="center" vertical="center" wrapText="1"/>
    </xf>
    <xf numFmtId="0" fontId="32" fillId="0" borderId="88" xfId="0" applyFont="1" applyBorder="1" applyAlignment="1">
      <alignment horizontal="center" vertical="center" wrapText="1"/>
    </xf>
    <xf numFmtId="0" fontId="8" fillId="0" borderId="87" xfId="0" applyFont="1" applyBorder="1" applyAlignment="1">
      <alignment horizontal="center"/>
    </xf>
    <xf numFmtId="0" fontId="8" fillId="0" borderId="88" xfId="0" applyFont="1" applyBorder="1" applyAlignment="1">
      <alignment horizontal="center"/>
    </xf>
    <xf numFmtId="172" fontId="14" fillId="16" borderId="63" xfId="18" applyFont="1" applyFill="1" applyBorder="1" applyAlignment="1">
      <alignment horizontal="center" vertical="center" wrapText="1"/>
    </xf>
    <xf numFmtId="0" fontId="8" fillId="0" borderId="63" xfId="0" applyFont="1" applyBorder="1" applyAlignment="1">
      <alignment horizontal="center" vertical="center" wrapText="1"/>
    </xf>
    <xf numFmtId="0" fontId="8" fillId="0" borderId="66" xfId="0" applyFont="1" applyBorder="1" applyAlignment="1">
      <alignment horizontal="center" vertical="center" wrapText="1"/>
    </xf>
    <xf numFmtId="0" fontId="69" fillId="0" borderId="6" xfId="0" applyFont="1" applyBorder="1" applyAlignment="1">
      <alignment horizontal="center" vertical="center" wrapText="1"/>
    </xf>
    <xf numFmtId="0" fontId="92" fillId="0" borderId="0" xfId="0" applyFont="1" applyAlignment="1">
      <alignment horizontal="center" vertical="center" wrapText="1"/>
    </xf>
    <xf numFmtId="0" fontId="41" fillId="0" borderId="6"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0" xfId="0" applyFont="1" applyAlignment="1">
      <alignment horizontal="center" vertical="center" wrapText="1"/>
    </xf>
    <xf numFmtId="0" fontId="30"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left" vertical="center" wrapText="1"/>
    </xf>
    <xf numFmtId="0" fontId="36" fillId="0" borderId="0" xfId="0" applyFont="1" applyAlignment="1">
      <alignment horizontal="center" vertical="center" wrapText="1"/>
    </xf>
    <xf numFmtId="0" fontId="41" fillId="0" borderId="31" xfId="0" applyFont="1" applyBorder="1" applyAlignment="1">
      <alignment horizontal="center" vertical="center" wrapText="1"/>
    </xf>
    <xf numFmtId="0" fontId="41" fillId="0" borderId="34" xfId="0" applyFont="1" applyBorder="1" applyAlignment="1">
      <alignment horizontal="center" vertical="center" wrapText="1"/>
    </xf>
    <xf numFmtId="0" fontId="35" fillId="0" borderId="0" xfId="0" applyFont="1" applyAlignment="1">
      <alignment horizontal="center" vertical="center" wrapText="1"/>
    </xf>
    <xf numFmtId="0" fontId="42" fillId="4" borderId="30" xfId="0" applyFont="1" applyFill="1" applyBorder="1" applyAlignment="1">
      <alignment horizontal="center" vertical="center" wrapText="1"/>
    </xf>
    <xf numFmtId="0" fontId="42" fillId="4" borderId="32" xfId="0" applyFont="1" applyFill="1" applyBorder="1" applyAlignment="1">
      <alignment horizontal="center" vertical="center" wrapText="1"/>
    </xf>
    <xf numFmtId="0" fontId="42" fillId="4" borderId="6" xfId="0" applyFont="1" applyFill="1" applyBorder="1" applyAlignment="1">
      <alignment horizontal="center" vertical="center" wrapText="1"/>
    </xf>
    <xf numFmtId="0" fontId="42" fillId="4" borderId="33" xfId="0" applyFont="1" applyFill="1" applyBorder="1" applyAlignment="1">
      <alignment horizontal="center" vertical="center" wrapText="1"/>
    </xf>
    <xf numFmtId="14" fontId="42" fillId="0" borderId="6" xfId="0" applyNumberFormat="1" applyFont="1" applyBorder="1" applyAlignment="1">
      <alignment horizontal="center" vertical="center" wrapText="1"/>
    </xf>
    <xf numFmtId="0" fontId="32" fillId="0" borderId="0" xfId="0" applyFont="1" applyAlignment="1">
      <alignment horizontal="center" vertical="center"/>
    </xf>
    <xf numFmtId="0" fontId="41" fillId="4" borderId="6" xfId="0" applyFont="1" applyFill="1" applyBorder="1" applyAlignment="1">
      <alignment horizontal="center" vertical="center" wrapText="1"/>
    </xf>
    <xf numFmtId="0" fontId="32" fillId="0" borderId="0" xfId="0" applyFont="1" applyAlignment="1">
      <alignment horizontal="center" vertical="center" wrapText="1"/>
    </xf>
    <xf numFmtId="0" fontId="11" fillId="0" borderId="3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32" xfId="0" applyFont="1" applyBorder="1" applyAlignment="1">
      <alignment horizontal="center" vertical="center" wrapText="1"/>
    </xf>
    <xf numFmtId="14" fontId="8" fillId="0" borderId="6" xfId="0" applyNumberFormat="1" applyFont="1" applyBorder="1" applyAlignment="1">
      <alignment horizontal="center" vertical="center" wrapText="1"/>
    </xf>
    <xf numFmtId="14" fontId="8" fillId="0" borderId="16" xfId="0" applyNumberFormat="1" applyFont="1" applyBorder="1" applyAlignment="1">
      <alignment horizontal="center" vertical="center" wrapText="1"/>
    </xf>
    <xf numFmtId="14" fontId="8" fillId="0" borderId="33" xfId="0" applyNumberFormat="1" applyFont="1" applyBorder="1" applyAlignment="1">
      <alignment horizontal="center" vertical="center" wrapText="1"/>
    </xf>
    <xf numFmtId="0" fontId="8" fillId="0" borderId="31"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34" xfId="0" applyFont="1" applyBorder="1" applyAlignment="1">
      <alignment horizontal="center" vertical="center" wrapText="1"/>
    </xf>
    <xf numFmtId="0" fontId="9" fillId="4" borderId="18" xfId="0" applyFont="1" applyFill="1" applyBorder="1" applyAlignment="1">
      <alignment horizontal="center" vertical="center" wrapText="1"/>
    </xf>
    <xf numFmtId="0" fontId="58" fillId="4" borderId="47" xfId="0" applyFont="1" applyFill="1" applyBorder="1" applyAlignment="1">
      <alignment horizontal="center" vertical="center" wrapText="1"/>
    </xf>
    <xf numFmtId="0" fontId="58" fillId="4" borderId="13" xfId="0" applyFont="1" applyFill="1" applyBorder="1" applyAlignment="1">
      <alignment horizontal="center" vertical="center" wrapText="1"/>
    </xf>
    <xf numFmtId="0" fontId="60" fillId="4" borderId="23" xfId="0" applyFont="1" applyFill="1" applyBorder="1" applyAlignment="1">
      <alignment horizontal="center" vertical="center" wrapText="1"/>
    </xf>
    <xf numFmtId="0" fontId="60" fillId="4" borderId="24" xfId="0" applyFont="1" applyFill="1" applyBorder="1" applyAlignment="1">
      <alignment horizontal="center" vertical="center" wrapText="1"/>
    </xf>
    <xf numFmtId="0" fontId="61" fillId="0" borderId="6" xfId="0" applyFont="1" applyBorder="1" applyAlignment="1">
      <alignment horizontal="center" vertical="center" wrapText="1"/>
    </xf>
    <xf numFmtId="0" fontId="63" fillId="0" borderId="49" xfId="0" applyFont="1" applyBorder="1" applyAlignment="1">
      <alignment horizontal="left" vertical="center" wrapText="1"/>
    </xf>
    <xf numFmtId="0" fontId="63" fillId="0" borderId="21" xfId="0" applyFont="1" applyBorder="1" applyAlignment="1">
      <alignment horizontal="left" vertical="center" wrapText="1"/>
    </xf>
    <xf numFmtId="0" fontId="11" fillId="10" borderId="6"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61" fillId="0" borderId="39" xfId="0" applyFont="1" applyBorder="1" applyAlignment="1">
      <alignment horizontal="center" vertical="center" wrapText="1"/>
    </xf>
    <xf numFmtId="0" fontId="61" fillId="0" borderId="38" xfId="0" applyFont="1" applyBorder="1" applyAlignment="1">
      <alignment horizontal="center" vertical="center" wrapText="1"/>
    </xf>
    <xf numFmtId="0" fontId="61" fillId="0" borderId="10" xfId="0" applyFont="1" applyBorder="1" applyAlignment="1">
      <alignment horizontal="center" vertical="center" wrapText="1"/>
    </xf>
    <xf numFmtId="0" fontId="11" fillId="10" borderId="53" xfId="0" applyFont="1" applyFill="1" applyBorder="1" applyAlignment="1">
      <alignment horizontal="center" vertical="center" wrapText="1"/>
    </xf>
    <xf numFmtId="0" fontId="11" fillId="10" borderId="11" xfId="0" applyFont="1" applyFill="1" applyBorder="1" applyAlignment="1">
      <alignment horizontal="center" vertical="center" wrapText="1"/>
    </xf>
    <xf numFmtId="0" fontId="11" fillId="10" borderId="42" xfId="0" applyFont="1" applyFill="1" applyBorder="1" applyAlignment="1">
      <alignment horizontal="center" vertical="center" wrapText="1"/>
    </xf>
    <xf numFmtId="165" fontId="11" fillId="0" borderId="16" xfId="0" applyNumberFormat="1" applyFont="1" applyBorder="1" applyAlignment="1">
      <alignment horizontal="center" vertical="center" wrapText="1"/>
    </xf>
    <xf numFmtId="165" fontId="11" fillId="0" borderId="17" xfId="0" applyNumberFormat="1" applyFont="1" applyBorder="1" applyAlignment="1">
      <alignment horizontal="center" vertical="center" wrapText="1"/>
    </xf>
    <xf numFmtId="165" fontId="11" fillId="0" borderId="18" xfId="0" applyNumberFormat="1" applyFont="1" applyBorder="1" applyAlignment="1">
      <alignment horizontal="center" vertical="center" wrapText="1"/>
    </xf>
    <xf numFmtId="0" fontId="11" fillId="10" borderId="10" xfId="0" applyFont="1" applyFill="1" applyBorder="1" applyAlignment="1">
      <alignment horizontal="center" vertical="center" wrapText="1"/>
    </xf>
    <xf numFmtId="0" fontId="39" fillId="9" borderId="4" xfId="0" applyFont="1" applyFill="1" applyBorder="1" applyAlignment="1">
      <alignment horizontal="center" vertical="center" wrapText="1"/>
    </xf>
    <xf numFmtId="0" fontId="39" fillId="9" borderId="0" xfId="0" applyFont="1" applyFill="1" applyAlignment="1">
      <alignment horizontal="center" vertical="center" wrapText="1"/>
    </xf>
    <xf numFmtId="0" fontId="39" fillId="9" borderId="5" xfId="0" applyFont="1" applyFill="1" applyBorder="1" applyAlignment="1">
      <alignment horizontal="center" vertical="center" wrapText="1"/>
    </xf>
    <xf numFmtId="0" fontId="61" fillId="0" borderId="4" xfId="0" applyFont="1" applyBorder="1" applyAlignment="1">
      <alignment horizontal="center" vertical="center" wrapText="1"/>
    </xf>
    <xf numFmtId="0" fontId="61" fillId="0" borderId="0" xfId="0" applyFont="1" applyAlignment="1">
      <alignment horizontal="center" vertical="center" wrapText="1"/>
    </xf>
    <xf numFmtId="0" fontId="61" fillId="0" borderId="5" xfId="0" applyFont="1" applyBorder="1" applyAlignment="1">
      <alignment horizontal="center" vertical="center" wrapText="1"/>
    </xf>
    <xf numFmtId="0" fontId="11" fillId="10" borderId="16" xfId="0" applyFont="1" applyFill="1" applyBorder="1" applyAlignment="1">
      <alignment horizontal="center" vertical="center" wrapText="1"/>
    </xf>
    <xf numFmtId="0" fontId="11" fillId="10" borderId="17" xfId="0" applyFont="1" applyFill="1" applyBorder="1" applyAlignment="1">
      <alignment horizontal="center" vertical="center" wrapText="1"/>
    </xf>
    <xf numFmtId="0" fontId="63" fillId="0" borderId="0" xfId="0" applyFont="1" applyAlignment="1">
      <alignment horizontal="left" vertical="center" wrapText="1"/>
    </xf>
    <xf numFmtId="0" fontId="63" fillId="0" borderId="5" xfId="0" applyFont="1" applyBorder="1" applyAlignment="1">
      <alignment horizontal="left" vertical="center" wrapText="1"/>
    </xf>
    <xf numFmtId="0" fontId="11" fillId="10" borderId="40" xfId="0" applyFont="1" applyFill="1" applyBorder="1" applyAlignment="1">
      <alignment horizontal="center" vertical="center" wrapText="1"/>
    </xf>
    <xf numFmtId="0" fontId="11" fillId="10" borderId="48" xfId="0" applyFont="1" applyFill="1" applyBorder="1" applyAlignment="1">
      <alignment horizontal="center" vertical="center" wrapText="1"/>
    </xf>
    <xf numFmtId="0" fontId="11" fillId="10" borderId="39" xfId="0" applyFont="1" applyFill="1" applyBorder="1" applyAlignment="1">
      <alignment horizontal="center" vertical="center" wrapText="1"/>
    </xf>
    <xf numFmtId="0" fontId="6" fillId="11" borderId="48" xfId="0" applyFont="1" applyFill="1" applyBorder="1" applyAlignment="1">
      <alignment horizontal="center" vertical="center" wrapText="1"/>
    </xf>
    <xf numFmtId="0" fontId="6" fillId="11" borderId="49" xfId="0" applyFont="1" applyFill="1" applyBorder="1" applyAlignment="1">
      <alignment horizontal="center" vertical="center" wrapText="1"/>
    </xf>
    <xf numFmtId="0" fontId="6" fillId="11" borderId="54" xfId="0" applyFont="1" applyFill="1" applyBorder="1" applyAlignment="1">
      <alignment horizontal="center" vertical="center" wrapText="1"/>
    </xf>
    <xf numFmtId="0" fontId="20" fillId="0" borderId="48"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55" xfId="0" applyFont="1" applyBorder="1" applyAlignment="1">
      <alignment horizontal="center" vertical="center" wrapText="1"/>
    </xf>
    <xf numFmtId="14" fontId="20" fillId="0" borderId="49" xfId="0" applyNumberFormat="1" applyFont="1" applyBorder="1" applyAlignment="1">
      <alignment horizontal="center" vertical="center" wrapText="1"/>
    </xf>
    <xf numFmtId="14" fontId="20" fillId="0" borderId="21" xfId="0" applyNumberFormat="1"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0" xfId="0" applyFont="1" applyAlignment="1">
      <alignment horizontal="center" vertical="center" wrapText="1"/>
    </xf>
    <xf numFmtId="0" fontId="19" fillId="0" borderId="27" xfId="0" applyFont="1" applyBorder="1" applyAlignment="1">
      <alignment horizontal="center"/>
    </xf>
    <xf numFmtId="0" fontId="19" fillId="0" borderId="28" xfId="0" applyFont="1" applyBorder="1" applyAlignment="1">
      <alignment horizontal="center"/>
    </xf>
    <xf numFmtId="0" fontId="19" fillId="0" borderId="29" xfId="0" applyFont="1" applyBorder="1" applyAlignment="1">
      <alignment horizontal="center"/>
    </xf>
    <xf numFmtId="0" fontId="19" fillId="0" borderId="30" xfId="0" applyFont="1" applyBorder="1" applyAlignment="1">
      <alignment horizontal="right"/>
    </xf>
    <xf numFmtId="0" fontId="19" fillId="0" borderId="6" xfId="0" applyFont="1" applyBorder="1" applyAlignment="1">
      <alignment horizontal="right"/>
    </xf>
    <xf numFmtId="0" fontId="19" fillId="0" borderId="31" xfId="0" applyFont="1" applyBorder="1" applyAlignment="1">
      <alignment horizontal="right"/>
    </xf>
    <xf numFmtId="0" fontId="19" fillId="4" borderId="6" xfId="0" applyFont="1" applyFill="1" applyBorder="1" applyAlignment="1">
      <alignment horizontal="center" vertical="center"/>
    </xf>
    <xf numFmtId="0" fontId="19" fillId="4" borderId="32" xfId="0" applyFont="1" applyFill="1" applyBorder="1" applyAlignment="1">
      <alignment horizontal="center" vertical="center"/>
    </xf>
    <xf numFmtId="0" fontId="19" fillId="4" borderId="33" xfId="0" applyFont="1" applyFill="1" applyBorder="1" applyAlignment="1">
      <alignment horizontal="center" vertical="center"/>
    </xf>
    <xf numFmtId="0" fontId="19" fillId="4" borderId="34" xfId="0" applyFont="1" applyFill="1" applyBorder="1" applyAlignment="1">
      <alignment horizontal="center" vertical="center"/>
    </xf>
    <xf numFmtId="0" fontId="29" fillId="0" borderId="2" xfId="0" applyFont="1" applyBorder="1" applyAlignment="1">
      <alignment horizontal="center" vertical="center" wrapText="1"/>
    </xf>
    <xf numFmtId="0" fontId="29" fillId="0" borderId="0" xfId="0" applyFont="1" applyAlignment="1">
      <alignment horizontal="center" vertical="center" wrapText="1"/>
    </xf>
    <xf numFmtId="0" fontId="29" fillId="0" borderId="28"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6" xfId="0" applyFont="1" applyBorder="1" applyAlignment="1">
      <alignment horizontal="center" vertical="center" wrapText="1"/>
    </xf>
    <xf numFmtId="0" fontId="27" fillId="0" borderId="6" xfId="0" applyFont="1" applyBorder="1" applyAlignment="1">
      <alignment horizontal="center" vertical="center" wrapText="1"/>
    </xf>
    <xf numFmtId="0" fontId="28" fillId="0" borderId="31" xfId="0" quotePrefix="1" applyFont="1" applyBorder="1" applyAlignment="1">
      <alignment horizontal="center" vertical="center" wrapText="1"/>
    </xf>
    <xf numFmtId="0" fontId="26" fillId="0" borderId="16"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7" fillId="0" borderId="16" xfId="0" applyFont="1" applyBorder="1" applyAlignment="1">
      <alignment horizontal="center" vertical="center" wrapText="1"/>
    </xf>
    <xf numFmtId="0" fontId="28" fillId="0" borderId="16" xfId="0" quotePrefix="1" applyFont="1" applyBorder="1" applyAlignment="1">
      <alignment horizontal="center" vertical="center" wrapText="1"/>
    </xf>
    <xf numFmtId="0" fontId="28" fillId="0" borderId="17" xfId="0" quotePrefix="1" applyFont="1" applyBorder="1" applyAlignment="1">
      <alignment horizontal="center" vertical="center" wrapText="1"/>
    </xf>
    <xf numFmtId="0" fontId="26" fillId="4" borderId="30"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8" fillId="4" borderId="31" xfId="0" quotePrefix="1" applyFont="1" applyFill="1" applyBorder="1" applyAlignment="1">
      <alignment horizontal="center" vertical="center" wrapText="1"/>
    </xf>
    <xf numFmtId="0" fontId="94" fillId="0" borderId="39" xfId="0" applyFont="1" applyBorder="1" applyAlignment="1">
      <alignment horizontal="center" vertical="center" wrapText="1"/>
    </xf>
    <xf numFmtId="0" fontId="94" fillId="0" borderId="38" xfId="0" applyFont="1" applyBorder="1" applyAlignment="1">
      <alignment horizontal="center" vertical="center" wrapText="1"/>
    </xf>
    <xf numFmtId="0" fontId="94" fillId="0" borderId="10" xfId="0" applyFont="1" applyBorder="1" applyAlignment="1">
      <alignment horizontal="center" vertical="center" wrapText="1"/>
    </xf>
    <xf numFmtId="0" fontId="94" fillId="0" borderId="40" xfId="0" applyFont="1" applyBorder="1" applyAlignment="1">
      <alignment horizontal="center" vertical="center" wrapText="1"/>
    </xf>
    <xf numFmtId="0" fontId="94" fillId="0" borderId="0" xfId="0" applyFont="1" applyAlignment="1">
      <alignment horizontal="center" vertical="center" wrapText="1"/>
    </xf>
    <xf numFmtId="0" fontId="94" fillId="0" borderId="11" xfId="0" applyFont="1" applyBorder="1" applyAlignment="1">
      <alignment horizontal="center" vertical="center" wrapText="1"/>
    </xf>
    <xf numFmtId="0" fontId="94" fillId="0" borderId="41" xfId="0" applyFont="1" applyBorder="1" applyAlignment="1">
      <alignment horizontal="center" vertical="center" wrapText="1"/>
    </xf>
    <xf numFmtId="0" fontId="94" fillId="0" borderId="28" xfId="0" applyFont="1" applyBorder="1" applyAlignment="1">
      <alignment horizontal="center" vertical="center" wrapText="1"/>
    </xf>
    <xf numFmtId="0" fontId="94" fillId="0" borderId="42" xfId="0" applyFont="1" applyBorder="1" applyAlignment="1">
      <alignment horizontal="center" vertical="center" wrapText="1"/>
    </xf>
  </cellXfs>
  <cellStyles count="24">
    <cellStyle name="40% - Énfasis2 2" xfId="20" xr:uid="{9FB00CE9-6B52-451D-8F6A-66F5580DB3E7}"/>
    <cellStyle name="Bueno" xfId="9" builtinId="26"/>
    <cellStyle name="Comma 2" xfId="2" xr:uid="{56A36806-1799-4BB8-A4AE-62D27F658B47}"/>
    <cellStyle name="Currency 11" xfId="23" xr:uid="{410CB682-F28C-44B4-AD93-F3C7EA2DA6A8}"/>
    <cellStyle name="Currency 2" xfId="15" xr:uid="{76130B19-ADC5-4B5A-A6C8-3D46A83D84CD}"/>
    <cellStyle name="Currency 3" xfId="17" xr:uid="{C6C7BC97-D2BB-4456-B28E-D40D4E5AC059}"/>
    <cellStyle name="Énfasis1" xfId="10" builtinId="29"/>
    <cellStyle name="Hipervínculo" xfId="11" builtinId="8"/>
    <cellStyle name="Millares" xfId="6" builtinId="3"/>
    <cellStyle name="Millares [0]" xfId="7" builtinId="6"/>
    <cellStyle name="Moneda" xfId="5" builtinId="4"/>
    <cellStyle name="Moneda [0] 2" xfId="12" xr:uid="{725DF321-60AD-4D87-B61C-7A4EF1EC390B}"/>
    <cellStyle name="Moneda 2" xfId="14" xr:uid="{C08BE88C-FC66-4C93-BB65-2C9F8C96740A}"/>
    <cellStyle name="Nivel 1,2.3,5,6,9" xfId="19" xr:uid="{5BB02DFA-13A9-4B74-9E14-032E1B788AF7}"/>
    <cellStyle name="Nivel 4" xfId="21" xr:uid="{0A8A15AD-F79E-4A11-AFAE-DD151704648F}"/>
    <cellStyle name="Nivel 7" xfId="22" xr:uid="{9AA0D0B8-E6E6-426E-BEF7-C9243717C295}"/>
    <cellStyle name="NIVEL 8" xfId="18" xr:uid="{D94B0E15-2B85-4E65-A18A-CD4BCDD29E1B}"/>
    <cellStyle name="Normal" xfId="0" builtinId="0"/>
    <cellStyle name="Normal 2" xfId="3" xr:uid="{E14D58DB-02DA-4F30-8C64-8831314FFF46}"/>
    <cellStyle name="Normal 2 2" xfId="4" xr:uid="{0A044ABD-0B77-412B-8AE5-953FF68C5A59}"/>
    <cellStyle name="Normal 2 2 2" xfId="16" xr:uid="{7E4E12F4-6A62-40F8-ACA0-0C1A860533CC}"/>
    <cellStyle name="Normal 3" xfId="1" xr:uid="{ECF66719-7005-4C58-9A53-26E2B605C125}"/>
    <cellStyle name="Normal 3 2" xfId="13" xr:uid="{6EEF0327-87D3-4BF0-A413-DEEB6C31C17A}"/>
    <cellStyle name="Porcentaje"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iagrams/_rels/data1.xml.rels><?xml version="1.0" encoding="UTF-8" standalone="yes"?>
<Relationships xmlns="http://schemas.openxmlformats.org/package/2006/relationships"><Relationship Id="rId8" Type="http://schemas.openxmlformats.org/officeDocument/2006/relationships/hyperlink" Target="#PETH!A1"/><Relationship Id="rId13" Type="http://schemas.openxmlformats.org/officeDocument/2006/relationships/hyperlink" Target="#PINAR!A1"/><Relationship Id="rId18" Type="http://schemas.openxmlformats.org/officeDocument/2006/relationships/hyperlink" Target="#'Plan Gasto P&#250;blico 2023'!A1"/><Relationship Id="rId3" Type="http://schemas.openxmlformats.org/officeDocument/2006/relationships/hyperlink" Target="#'Plan Preserv-Digital'!A1"/><Relationship Id="rId7" Type="http://schemas.openxmlformats.org/officeDocument/2006/relationships/hyperlink" Target="#PETI!A1"/><Relationship Id="rId12" Type="http://schemas.openxmlformats.org/officeDocument/2006/relationships/hyperlink" Target="#'Plan de Conservaci&#243;n Documental'!A1"/><Relationship Id="rId17" Type="http://schemas.openxmlformats.org/officeDocument/2006/relationships/hyperlink" Target="#'Plan de Previsi&#243;n RRHH'!A1"/><Relationship Id="rId2" Type="http://schemas.openxmlformats.org/officeDocument/2006/relationships/hyperlink" Target="#'Plan T. Riesgos SPI'!A1"/><Relationship Id="rId16" Type="http://schemas.openxmlformats.org/officeDocument/2006/relationships/hyperlink" Target="#'Plan de Bienestar e Incentivos'!A1"/><Relationship Id="rId1" Type="http://schemas.openxmlformats.org/officeDocument/2006/relationships/hyperlink" Target="#'PLAN DE ACCI&#211;N ANUAL'!A1"/><Relationship Id="rId6" Type="http://schemas.openxmlformats.org/officeDocument/2006/relationships/hyperlink" Target="#'Plan Seg-Priv-Inf- SPI'!A1"/><Relationship Id="rId11" Type="http://schemas.openxmlformats.org/officeDocument/2006/relationships/hyperlink" Target="#PIGA!A1"/><Relationship Id="rId5" Type="http://schemas.openxmlformats.org/officeDocument/2006/relationships/hyperlink" Target="#PPCG!A1"/><Relationship Id="rId15" Type="http://schemas.openxmlformats.org/officeDocument/2006/relationships/hyperlink" Target="#'Plan de SG-STT'!A1"/><Relationship Id="rId10" Type="http://schemas.openxmlformats.org/officeDocument/2006/relationships/hyperlink" Target="#'Plan Anual de Vacantes'!A1"/><Relationship Id="rId19" Type="http://schemas.openxmlformats.org/officeDocument/2006/relationships/hyperlink" Target="#'Plan de Adquisicones 2023'!A1"/><Relationship Id="rId4" Type="http://schemas.openxmlformats.org/officeDocument/2006/relationships/hyperlink" Target="#'Plan Mto Servicios TI'!A1"/><Relationship Id="rId9" Type="http://schemas.openxmlformats.org/officeDocument/2006/relationships/hyperlink" Target="#PAAC!A1"/><Relationship Id="rId14" Type="http://schemas.openxmlformats.org/officeDocument/2006/relationships/hyperlink" Target="#PIC!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637B66B-F99A-4F22-B900-F886A5A12C06}" type="doc">
      <dgm:prSet loTypeId="urn:microsoft.com/office/officeart/2005/8/layout/cycle6" loCatId="cycle" qsTypeId="urn:microsoft.com/office/officeart/2005/8/quickstyle/simple1" qsCatId="simple" csTypeId="urn:microsoft.com/office/officeart/2005/8/colors/accent1_2" csCatId="accent1" phldr="1"/>
      <dgm:spPr/>
      <dgm:t>
        <a:bodyPr/>
        <a:lstStyle/>
        <a:p>
          <a:endParaRPr lang="es-CO"/>
        </a:p>
      </dgm:t>
    </dgm:pt>
    <dgm:pt modelId="{F2C57218-D7FC-445C-ABB2-2774A9DBFF78}">
      <dgm:prSet phldrT="[Texto]" custT="1"/>
      <dgm:spPr>
        <a:solidFill>
          <a:schemeClr val="accent1">
            <a:lumMod val="50000"/>
          </a:schemeClr>
        </a:solidFill>
      </dgm:spPr>
      <dgm:t>
        <a:bodyPr/>
        <a:lstStyle/>
        <a:p>
          <a:r>
            <a:rPr lang="es-CO" sz="1400">
              <a:latin typeface="Myriad Pro" panose="020B0503030403020204" pitchFamily="34" charset="0"/>
            </a:rPr>
            <a:t>Plan de Acción Anual</a:t>
          </a:r>
        </a:p>
      </dgm:t>
      <dgm:extLst>
        <a:ext uri="{E40237B7-FDA0-4F09-8148-C483321AD2D9}">
          <dgm14:cNvPr xmlns:dgm14="http://schemas.microsoft.com/office/drawing/2010/diagram" id="0" name="">
            <a:hlinkClick xmlns:r="http://schemas.openxmlformats.org/officeDocument/2006/relationships" r:id="rId1"/>
          </dgm14:cNvPr>
        </a:ext>
      </dgm:extLst>
    </dgm:pt>
    <dgm:pt modelId="{1C004160-6997-43F9-9ED9-941D67B2EA92}" type="parTrans" cxnId="{CF98B4E6-FF59-41BA-9A18-D8319A6A9032}">
      <dgm:prSet/>
      <dgm:spPr/>
      <dgm:t>
        <a:bodyPr/>
        <a:lstStyle/>
        <a:p>
          <a:endParaRPr lang="es-CO"/>
        </a:p>
      </dgm:t>
    </dgm:pt>
    <dgm:pt modelId="{8DB85BF1-8E6B-484C-9840-D80E2553A6E2}" type="sibTrans" cxnId="{CF98B4E6-FF59-41BA-9A18-D8319A6A9032}">
      <dgm:prSet/>
      <dgm:spPr>
        <a:ln>
          <a:noFill/>
        </a:ln>
      </dgm:spPr>
      <dgm:t>
        <a:bodyPr/>
        <a:lstStyle/>
        <a:p>
          <a:endParaRPr lang="es-CO"/>
        </a:p>
      </dgm:t>
    </dgm:pt>
    <dgm:pt modelId="{2B5E3540-492D-43BD-A6C1-8C5AE0BE4950}">
      <dgm:prSet phldrT="[Texto]" custT="1"/>
      <dgm:spPr>
        <a:solidFill>
          <a:schemeClr val="accent1">
            <a:lumMod val="60000"/>
            <a:lumOff val="40000"/>
          </a:schemeClr>
        </a:solidFill>
      </dgm:spPr>
      <dgm:t>
        <a:bodyPr/>
        <a:lstStyle/>
        <a:p>
          <a:r>
            <a:rPr lang="es-CO" sz="1000" b="0">
              <a:ln>
                <a:noFill/>
              </a:ln>
              <a:solidFill>
                <a:schemeClr val="bg1"/>
              </a:solidFill>
              <a:latin typeface="Myriad Pro" panose="020B0503030403020204" pitchFamily="34" charset="0"/>
              <a:cs typeface="Arial" panose="020B0604020202020204" pitchFamily="34" charset="0"/>
            </a:rPr>
            <a:t>Plan de Tratamiento</a:t>
          </a:r>
          <a:r>
            <a:rPr lang="es-CO" sz="1000" b="0" baseline="0">
              <a:ln>
                <a:noFill/>
              </a:ln>
              <a:solidFill>
                <a:schemeClr val="bg1"/>
              </a:solidFill>
              <a:latin typeface="Myriad Pro" panose="020B0503030403020204" pitchFamily="34" charset="0"/>
              <a:cs typeface="Arial" panose="020B0604020202020204" pitchFamily="34" charset="0"/>
            </a:rPr>
            <a:t> de Riesgos de Seguridad y Privacidad de la Información</a:t>
          </a:r>
          <a:endParaRPr lang="es-CO" sz="1000" b="0">
            <a:latin typeface="Myriad Pro" panose="020B0503030403020204" pitchFamily="34" charset="0"/>
          </a:endParaRPr>
        </a:p>
      </dgm:t>
      <dgm:extLst>
        <a:ext uri="{E40237B7-FDA0-4F09-8148-C483321AD2D9}">
          <dgm14:cNvPr xmlns:dgm14="http://schemas.microsoft.com/office/drawing/2010/diagram" id="0" name="">
            <a:hlinkClick xmlns:r="http://schemas.openxmlformats.org/officeDocument/2006/relationships" r:id="rId2"/>
          </dgm14:cNvPr>
        </a:ext>
      </dgm:extLst>
    </dgm:pt>
    <dgm:pt modelId="{C2D7CCBC-32A0-49E8-B948-87F7EFDC35E0}" type="parTrans" cxnId="{FA404498-A7BF-4D2C-94A4-CA1468BAF83D}">
      <dgm:prSet/>
      <dgm:spPr/>
      <dgm:t>
        <a:bodyPr/>
        <a:lstStyle/>
        <a:p>
          <a:endParaRPr lang="es-CO"/>
        </a:p>
      </dgm:t>
    </dgm:pt>
    <dgm:pt modelId="{A1CF245D-6E0C-49B5-8E49-BB509DE56E70}" type="sibTrans" cxnId="{FA404498-A7BF-4D2C-94A4-CA1468BAF83D}">
      <dgm:prSet/>
      <dgm:spPr>
        <a:ln>
          <a:noFill/>
        </a:ln>
      </dgm:spPr>
      <dgm:t>
        <a:bodyPr/>
        <a:lstStyle/>
        <a:p>
          <a:endParaRPr lang="es-CO"/>
        </a:p>
      </dgm:t>
    </dgm:pt>
    <dgm:pt modelId="{0296BFBD-AB2D-46EF-9890-9BAF1FAE4085}">
      <dgm:prSet phldrT="[Texto]" custT="1"/>
      <dgm:spPr>
        <a:solidFill>
          <a:schemeClr val="accent1">
            <a:lumMod val="60000"/>
            <a:lumOff val="40000"/>
          </a:schemeClr>
        </a:solidFill>
      </dgm:spPr>
      <dgm:t>
        <a:bodyPr/>
        <a:lstStyle/>
        <a:p>
          <a:r>
            <a:rPr lang="es-CO" sz="1100">
              <a:latin typeface="Myriad Pro" panose="020B0503030403020204" pitchFamily="34" charset="0"/>
            </a:rPr>
            <a:t>Plan de Preservación Digital</a:t>
          </a:r>
        </a:p>
      </dgm:t>
      <dgm:extLst>
        <a:ext uri="{E40237B7-FDA0-4F09-8148-C483321AD2D9}">
          <dgm14:cNvPr xmlns:dgm14="http://schemas.microsoft.com/office/drawing/2010/diagram" id="0" name="">
            <a:hlinkClick xmlns:r="http://schemas.openxmlformats.org/officeDocument/2006/relationships" r:id="rId3"/>
          </dgm14:cNvPr>
        </a:ext>
      </dgm:extLst>
    </dgm:pt>
    <dgm:pt modelId="{B66F391A-0DD6-4351-B2E6-35271C6AE560}" type="parTrans" cxnId="{B231FF5C-F534-4B1D-8D51-76703A09CA94}">
      <dgm:prSet/>
      <dgm:spPr/>
      <dgm:t>
        <a:bodyPr/>
        <a:lstStyle/>
        <a:p>
          <a:endParaRPr lang="es-CO"/>
        </a:p>
      </dgm:t>
    </dgm:pt>
    <dgm:pt modelId="{8B7CAF7D-5556-4A07-B5CE-6DB118392E46}" type="sibTrans" cxnId="{B231FF5C-F534-4B1D-8D51-76703A09CA94}">
      <dgm:prSet/>
      <dgm:spPr>
        <a:noFill/>
        <a:ln>
          <a:noFill/>
        </a:ln>
      </dgm:spPr>
      <dgm:t>
        <a:bodyPr/>
        <a:lstStyle/>
        <a:p>
          <a:endParaRPr lang="es-CO"/>
        </a:p>
      </dgm:t>
    </dgm:pt>
    <dgm:pt modelId="{5B77AA16-5460-4BB3-BFB7-611E65126A79}">
      <dgm:prSet phldrT="[Texto]" custT="1"/>
      <dgm:spPr>
        <a:solidFill>
          <a:schemeClr val="accent1">
            <a:lumMod val="60000"/>
            <a:lumOff val="40000"/>
          </a:schemeClr>
        </a:solidFill>
      </dgm:spPr>
      <dgm:t>
        <a:bodyPr/>
        <a:lstStyle/>
        <a:p>
          <a:r>
            <a:rPr lang="es-CO" sz="900">
              <a:latin typeface="Myriad Pro" panose="020B0503030403020204" pitchFamily="34" charset="0"/>
            </a:rPr>
            <a:t>Plan de Mantenimiento de Servicios de Tecnologías de la Información </a:t>
          </a:r>
        </a:p>
      </dgm:t>
      <dgm:extLst>
        <a:ext uri="{E40237B7-FDA0-4F09-8148-C483321AD2D9}">
          <dgm14:cNvPr xmlns:dgm14="http://schemas.microsoft.com/office/drawing/2010/diagram" id="0" name="">
            <a:hlinkClick xmlns:r="http://schemas.openxmlformats.org/officeDocument/2006/relationships" r:id="rId4"/>
          </dgm14:cNvPr>
        </a:ext>
      </dgm:extLst>
    </dgm:pt>
    <dgm:pt modelId="{723DEBC6-0692-4E8B-9FFF-1774077059E8}" type="parTrans" cxnId="{9FB6EFA3-A749-4128-8C3A-5F1D895B7875}">
      <dgm:prSet/>
      <dgm:spPr/>
      <dgm:t>
        <a:bodyPr/>
        <a:lstStyle/>
        <a:p>
          <a:endParaRPr lang="es-CO"/>
        </a:p>
      </dgm:t>
    </dgm:pt>
    <dgm:pt modelId="{C697E105-4354-4954-A7A5-F612C20F5C04}" type="sibTrans" cxnId="{9FB6EFA3-A749-4128-8C3A-5F1D895B7875}">
      <dgm:prSet/>
      <dgm:spPr>
        <a:ln>
          <a:noFill/>
        </a:ln>
      </dgm:spPr>
      <dgm:t>
        <a:bodyPr/>
        <a:lstStyle/>
        <a:p>
          <a:endParaRPr lang="es-CO"/>
        </a:p>
      </dgm:t>
    </dgm:pt>
    <dgm:pt modelId="{2D8B542F-69DE-4950-97C6-EC08EAC2BB87}">
      <dgm:prSet phldrT="[Texto]" custT="1"/>
      <dgm:spPr>
        <a:solidFill>
          <a:schemeClr val="accent1">
            <a:lumMod val="60000"/>
            <a:lumOff val="40000"/>
          </a:schemeClr>
        </a:solidFill>
      </dgm:spPr>
      <dgm:t>
        <a:bodyPr/>
        <a:lstStyle/>
        <a:p>
          <a:r>
            <a:rPr lang="es-CO" sz="900" b="1">
              <a:latin typeface="Myriad Pro" panose="020B0503030403020204" pitchFamily="34" charset="0"/>
            </a:rPr>
            <a:t>Plan de Participación Ciudadana en la Gestión - PPCG</a:t>
          </a:r>
        </a:p>
      </dgm:t>
      <dgm:extLst>
        <a:ext uri="{E40237B7-FDA0-4F09-8148-C483321AD2D9}">
          <dgm14:cNvPr xmlns:dgm14="http://schemas.microsoft.com/office/drawing/2010/diagram" id="0" name="">
            <a:hlinkClick xmlns:r="http://schemas.openxmlformats.org/officeDocument/2006/relationships" r:id="rId5"/>
          </dgm14:cNvPr>
        </a:ext>
      </dgm:extLst>
    </dgm:pt>
    <dgm:pt modelId="{2A36272A-EE99-477D-9194-2BC9E0501DDC}" type="parTrans" cxnId="{D68E5B74-4616-420C-8BE3-8BEF29D97A5B}">
      <dgm:prSet/>
      <dgm:spPr/>
      <dgm:t>
        <a:bodyPr/>
        <a:lstStyle/>
        <a:p>
          <a:endParaRPr lang="es-CO"/>
        </a:p>
      </dgm:t>
    </dgm:pt>
    <dgm:pt modelId="{2772F82E-8239-4264-95C8-1A0E41DF5794}" type="sibTrans" cxnId="{D68E5B74-4616-420C-8BE3-8BEF29D97A5B}">
      <dgm:prSet/>
      <dgm:spPr>
        <a:ln>
          <a:noFill/>
        </a:ln>
      </dgm:spPr>
      <dgm:t>
        <a:bodyPr/>
        <a:lstStyle/>
        <a:p>
          <a:endParaRPr lang="es-CO"/>
        </a:p>
      </dgm:t>
    </dgm:pt>
    <dgm:pt modelId="{71FAB709-A09C-46BF-BF81-F88CEEE30299}">
      <dgm:prSet custT="1"/>
      <dgm:spPr>
        <a:solidFill>
          <a:schemeClr val="accent1">
            <a:lumMod val="60000"/>
            <a:lumOff val="40000"/>
          </a:schemeClr>
        </a:solidFill>
      </dgm:spPr>
      <dgm:t>
        <a:bodyPr/>
        <a:lstStyle/>
        <a:p>
          <a:r>
            <a:rPr lang="es-CO" sz="1000" b="0">
              <a:ln>
                <a:noFill/>
              </a:ln>
              <a:solidFill>
                <a:schemeClr val="bg1"/>
              </a:solidFill>
              <a:latin typeface="Myriad Pro" panose="020B0503030403020204" pitchFamily="34" charset="0"/>
              <a:cs typeface="Arial" panose="020B0604020202020204" pitchFamily="34" charset="0"/>
            </a:rPr>
            <a:t>Plan de </a:t>
          </a:r>
          <a:r>
            <a:rPr lang="es-CO" sz="1000" b="0" baseline="0">
              <a:ln>
                <a:noFill/>
              </a:ln>
              <a:solidFill>
                <a:schemeClr val="bg1"/>
              </a:solidFill>
              <a:latin typeface="Myriad Pro" panose="020B0503030403020204" pitchFamily="34" charset="0"/>
              <a:cs typeface="Arial" panose="020B0604020202020204" pitchFamily="34" charset="0"/>
            </a:rPr>
            <a:t>Seguridad </a:t>
          </a:r>
        </a:p>
        <a:p>
          <a:r>
            <a:rPr lang="es-CO" sz="1000" b="0" baseline="0">
              <a:ln>
                <a:noFill/>
              </a:ln>
              <a:solidFill>
                <a:schemeClr val="bg1"/>
              </a:solidFill>
              <a:latin typeface="Myriad Pro" panose="020B0503030403020204" pitchFamily="34" charset="0"/>
              <a:cs typeface="Arial" panose="020B0604020202020204" pitchFamily="34" charset="0"/>
            </a:rPr>
            <a:t>y Privacidad de la Información</a:t>
          </a:r>
          <a:endParaRPr lang="es-CO" sz="1000" b="0">
            <a:latin typeface="Myriad Pro" panose="020B0503030403020204" pitchFamily="34" charset="0"/>
          </a:endParaRPr>
        </a:p>
      </dgm:t>
      <dgm:extLst>
        <a:ext uri="{E40237B7-FDA0-4F09-8148-C483321AD2D9}">
          <dgm14:cNvPr xmlns:dgm14="http://schemas.microsoft.com/office/drawing/2010/diagram" id="0" name="">
            <a:hlinkClick xmlns:r="http://schemas.openxmlformats.org/officeDocument/2006/relationships" r:id="rId6"/>
          </dgm14:cNvPr>
        </a:ext>
      </dgm:extLst>
    </dgm:pt>
    <dgm:pt modelId="{FA2F678B-9140-43CE-ACB7-E9F66F48B34B}" type="parTrans" cxnId="{DA003C55-AC82-4875-BADF-34EC7E277047}">
      <dgm:prSet/>
      <dgm:spPr/>
      <dgm:t>
        <a:bodyPr/>
        <a:lstStyle/>
        <a:p>
          <a:endParaRPr lang="es-CO"/>
        </a:p>
      </dgm:t>
    </dgm:pt>
    <dgm:pt modelId="{98538A3B-7694-4ED6-A191-48FEF27D6C47}" type="sibTrans" cxnId="{DA003C55-AC82-4875-BADF-34EC7E277047}">
      <dgm:prSet/>
      <dgm:spPr>
        <a:ln>
          <a:noFill/>
        </a:ln>
      </dgm:spPr>
      <dgm:t>
        <a:bodyPr/>
        <a:lstStyle/>
        <a:p>
          <a:endParaRPr lang="es-CO"/>
        </a:p>
      </dgm:t>
    </dgm:pt>
    <dgm:pt modelId="{3EBE0D76-72DB-40AF-83AC-FA10A1973E88}">
      <dgm:prSet custT="1"/>
      <dgm:spPr>
        <a:solidFill>
          <a:schemeClr val="accent1">
            <a:lumMod val="75000"/>
          </a:schemeClr>
        </a:solidFill>
      </dgm:spPr>
      <dgm:t>
        <a:bodyPr/>
        <a:lstStyle/>
        <a:p>
          <a:r>
            <a:rPr lang="es-CO" sz="1000">
              <a:latin typeface="Myriad Pro" panose="020B0503030403020204" pitchFamily="34" charset="0"/>
            </a:rPr>
            <a:t>Plan Estratégico Tecnologías de la Información</a:t>
          </a:r>
        </a:p>
      </dgm:t>
      <dgm:extLst>
        <a:ext uri="{E40237B7-FDA0-4F09-8148-C483321AD2D9}">
          <dgm14:cNvPr xmlns:dgm14="http://schemas.microsoft.com/office/drawing/2010/diagram" id="0" name="">
            <a:hlinkClick xmlns:r="http://schemas.openxmlformats.org/officeDocument/2006/relationships" r:id="rId7"/>
          </dgm14:cNvPr>
        </a:ext>
      </dgm:extLst>
    </dgm:pt>
    <dgm:pt modelId="{CC744025-A000-40D5-86DD-C64DB64EF769}" type="parTrans" cxnId="{0DE487DC-905D-4685-8FEF-6FFBA78EC481}">
      <dgm:prSet/>
      <dgm:spPr/>
      <dgm:t>
        <a:bodyPr/>
        <a:lstStyle/>
        <a:p>
          <a:endParaRPr lang="es-CO"/>
        </a:p>
      </dgm:t>
    </dgm:pt>
    <dgm:pt modelId="{EF36AD73-4C53-495C-8648-A533527F9EB2}" type="sibTrans" cxnId="{0DE487DC-905D-4685-8FEF-6FFBA78EC481}">
      <dgm:prSet/>
      <dgm:spPr>
        <a:ln>
          <a:noFill/>
        </a:ln>
      </dgm:spPr>
      <dgm:t>
        <a:bodyPr/>
        <a:lstStyle/>
        <a:p>
          <a:endParaRPr lang="es-CO"/>
        </a:p>
      </dgm:t>
    </dgm:pt>
    <dgm:pt modelId="{7257C309-CE3D-4817-8C1D-306631B75B08}">
      <dgm:prSet custT="1"/>
      <dgm:spPr>
        <a:solidFill>
          <a:schemeClr val="accent6">
            <a:lumMod val="50000"/>
          </a:schemeClr>
        </a:solidFill>
      </dgm:spPr>
      <dgm:t>
        <a:bodyPr/>
        <a:lstStyle/>
        <a:p>
          <a:r>
            <a:rPr lang="es-CO" sz="1100">
              <a:latin typeface="Myriad Pro" panose="020B0503030403020204" pitchFamily="34" charset="0"/>
            </a:rPr>
            <a:t>Plan Estratégico Talento Humano</a:t>
          </a:r>
        </a:p>
      </dgm:t>
      <dgm:extLst>
        <a:ext uri="{E40237B7-FDA0-4F09-8148-C483321AD2D9}">
          <dgm14:cNvPr xmlns:dgm14="http://schemas.microsoft.com/office/drawing/2010/diagram" id="0" name="">
            <a:hlinkClick xmlns:r="http://schemas.openxmlformats.org/officeDocument/2006/relationships" r:id="rId8"/>
          </dgm14:cNvPr>
        </a:ext>
      </dgm:extLst>
    </dgm:pt>
    <dgm:pt modelId="{F3AB452E-CA81-419E-8E1B-6D6A93170A3D}" type="parTrans" cxnId="{2886A180-646B-4D71-8727-6544059CB48C}">
      <dgm:prSet/>
      <dgm:spPr/>
      <dgm:t>
        <a:bodyPr/>
        <a:lstStyle/>
        <a:p>
          <a:endParaRPr lang="es-CO"/>
        </a:p>
      </dgm:t>
    </dgm:pt>
    <dgm:pt modelId="{96C4107C-2DDF-4A0A-B73B-CB7CC62D7004}" type="sibTrans" cxnId="{2886A180-646B-4D71-8727-6544059CB48C}">
      <dgm:prSet/>
      <dgm:spPr>
        <a:ln>
          <a:noFill/>
        </a:ln>
      </dgm:spPr>
      <dgm:t>
        <a:bodyPr/>
        <a:lstStyle/>
        <a:p>
          <a:endParaRPr lang="es-CO"/>
        </a:p>
      </dgm:t>
    </dgm:pt>
    <dgm:pt modelId="{B9F19EC0-36B0-4DB0-818C-9BE0E014D52D}">
      <dgm:prSet custT="1"/>
      <dgm:spPr>
        <a:solidFill>
          <a:schemeClr val="accent2">
            <a:lumMod val="50000"/>
          </a:schemeClr>
        </a:solidFill>
      </dgm:spPr>
      <dgm:t>
        <a:bodyPr/>
        <a:lstStyle/>
        <a:p>
          <a:r>
            <a:rPr lang="es-CO" sz="1050" b="1">
              <a:latin typeface="Myriad Pro" panose="020B0503030403020204" pitchFamily="34" charset="0"/>
            </a:rPr>
            <a:t>Plan Anticorrupción y Atención al Ciudadano</a:t>
          </a:r>
        </a:p>
      </dgm:t>
      <dgm:extLst>
        <a:ext uri="{E40237B7-FDA0-4F09-8148-C483321AD2D9}">
          <dgm14:cNvPr xmlns:dgm14="http://schemas.microsoft.com/office/drawing/2010/diagram" id="0" name="">
            <a:hlinkClick xmlns:r="http://schemas.openxmlformats.org/officeDocument/2006/relationships" r:id="rId9"/>
          </dgm14:cNvPr>
        </a:ext>
      </dgm:extLst>
    </dgm:pt>
    <dgm:pt modelId="{91372A3C-C4DD-44A2-B954-FDA116B30266}" type="parTrans" cxnId="{75778AAC-83F3-4D3B-8B12-EACE1F46AED6}">
      <dgm:prSet/>
      <dgm:spPr/>
      <dgm:t>
        <a:bodyPr/>
        <a:lstStyle/>
        <a:p>
          <a:endParaRPr lang="es-CO"/>
        </a:p>
      </dgm:t>
    </dgm:pt>
    <dgm:pt modelId="{504A3A7A-F82F-45B0-A5B6-5A14441FE4E8}" type="sibTrans" cxnId="{75778AAC-83F3-4D3B-8B12-EACE1F46AED6}">
      <dgm:prSet/>
      <dgm:spPr>
        <a:ln>
          <a:noFill/>
        </a:ln>
      </dgm:spPr>
      <dgm:t>
        <a:bodyPr/>
        <a:lstStyle/>
        <a:p>
          <a:endParaRPr lang="es-CO"/>
        </a:p>
      </dgm:t>
    </dgm:pt>
    <dgm:pt modelId="{124CB021-5033-4D5A-BAC9-AF63695D6A61}">
      <dgm:prSet custT="1"/>
      <dgm:spPr>
        <a:solidFill>
          <a:schemeClr val="accent6">
            <a:lumMod val="75000"/>
          </a:schemeClr>
        </a:solidFill>
      </dgm:spPr>
      <dgm:t>
        <a:bodyPr/>
        <a:lstStyle/>
        <a:p>
          <a:r>
            <a:rPr lang="es-CO" sz="1200">
              <a:latin typeface="Myriad Pro" panose="020B0503030403020204" pitchFamily="34" charset="0"/>
            </a:rPr>
            <a:t>Plan Anual de Vacantes</a:t>
          </a:r>
        </a:p>
      </dgm:t>
      <dgm:extLst>
        <a:ext uri="{E40237B7-FDA0-4F09-8148-C483321AD2D9}">
          <dgm14:cNvPr xmlns:dgm14="http://schemas.microsoft.com/office/drawing/2010/diagram" id="0" name="">
            <a:hlinkClick xmlns:r="http://schemas.openxmlformats.org/officeDocument/2006/relationships" r:id="rId10"/>
          </dgm14:cNvPr>
        </a:ext>
      </dgm:extLst>
    </dgm:pt>
    <dgm:pt modelId="{4D0A8EAF-0FC9-4875-8217-4ABCA5A87200}" type="parTrans" cxnId="{763DD457-F430-4B99-9A76-4793D7C44977}">
      <dgm:prSet/>
      <dgm:spPr/>
      <dgm:t>
        <a:bodyPr/>
        <a:lstStyle/>
        <a:p>
          <a:endParaRPr lang="es-CO"/>
        </a:p>
      </dgm:t>
    </dgm:pt>
    <dgm:pt modelId="{42951467-B451-47C5-B3DB-F7483BF262B2}" type="sibTrans" cxnId="{763DD457-F430-4B99-9A76-4793D7C44977}">
      <dgm:prSet/>
      <dgm:spPr>
        <a:ln>
          <a:noFill/>
        </a:ln>
      </dgm:spPr>
      <dgm:t>
        <a:bodyPr/>
        <a:lstStyle/>
        <a:p>
          <a:endParaRPr lang="es-CO"/>
        </a:p>
      </dgm:t>
    </dgm:pt>
    <dgm:pt modelId="{36728C29-AC5E-4E78-A849-A35940A5BF5D}">
      <dgm:prSet custT="1"/>
      <dgm:spPr>
        <a:solidFill>
          <a:schemeClr val="accent6"/>
        </a:solidFill>
      </dgm:spPr>
      <dgm:t>
        <a:bodyPr/>
        <a:lstStyle/>
        <a:p>
          <a:r>
            <a:rPr lang="es-CO" sz="1100">
              <a:latin typeface="Myriad Pro" panose="020B0503030403020204" pitchFamily="34" charset="0"/>
            </a:rPr>
            <a:t>Plan Institucional de Gestión Ambiental</a:t>
          </a:r>
        </a:p>
      </dgm:t>
      <dgm:extLst>
        <a:ext uri="{E40237B7-FDA0-4F09-8148-C483321AD2D9}">
          <dgm14:cNvPr xmlns:dgm14="http://schemas.microsoft.com/office/drawing/2010/diagram" id="0" name="">
            <a:hlinkClick xmlns:r="http://schemas.openxmlformats.org/officeDocument/2006/relationships" r:id="rId11"/>
          </dgm14:cNvPr>
        </a:ext>
      </dgm:extLst>
    </dgm:pt>
    <dgm:pt modelId="{5FAA90CA-3282-4ED9-A06B-BD91D4A4EE0D}" type="parTrans" cxnId="{965435CD-96C0-461F-B651-47B4E1065E64}">
      <dgm:prSet/>
      <dgm:spPr/>
      <dgm:t>
        <a:bodyPr/>
        <a:lstStyle/>
        <a:p>
          <a:endParaRPr lang="es-CO"/>
        </a:p>
      </dgm:t>
    </dgm:pt>
    <dgm:pt modelId="{76412904-2073-42B9-BEDA-8EE41F132968}" type="sibTrans" cxnId="{965435CD-96C0-461F-B651-47B4E1065E64}">
      <dgm:prSet/>
      <dgm:spPr>
        <a:ln>
          <a:noFill/>
        </a:ln>
      </dgm:spPr>
      <dgm:t>
        <a:bodyPr/>
        <a:lstStyle/>
        <a:p>
          <a:endParaRPr lang="es-CO"/>
        </a:p>
      </dgm:t>
    </dgm:pt>
    <dgm:pt modelId="{5FEC9D0D-D125-4903-8304-913C7BFBD153}">
      <dgm:prSet custT="1"/>
      <dgm:spPr>
        <a:solidFill>
          <a:schemeClr val="accent4">
            <a:lumMod val="75000"/>
          </a:schemeClr>
        </a:solidFill>
      </dgm:spPr>
      <dgm:t>
        <a:bodyPr/>
        <a:lstStyle/>
        <a:p>
          <a:r>
            <a:rPr lang="es-CO" sz="900">
              <a:latin typeface="Myriad Pro" panose="020B0503030403020204" pitchFamily="34" charset="0"/>
            </a:rPr>
            <a:t>Plan de Conservación Documental</a:t>
          </a:r>
        </a:p>
      </dgm:t>
      <dgm:extLst>
        <a:ext uri="{E40237B7-FDA0-4F09-8148-C483321AD2D9}">
          <dgm14:cNvPr xmlns:dgm14="http://schemas.microsoft.com/office/drawing/2010/diagram" id="0" name="">
            <a:hlinkClick xmlns:r="http://schemas.openxmlformats.org/officeDocument/2006/relationships" r:id="rId12"/>
          </dgm14:cNvPr>
        </a:ext>
      </dgm:extLst>
    </dgm:pt>
    <dgm:pt modelId="{3D525DAB-BFCB-4C66-B7AA-C5FDAEFFE5A8}" type="parTrans" cxnId="{92AC4DEF-DE3D-4510-B3DD-348448F113F4}">
      <dgm:prSet/>
      <dgm:spPr/>
      <dgm:t>
        <a:bodyPr/>
        <a:lstStyle/>
        <a:p>
          <a:endParaRPr lang="es-CO"/>
        </a:p>
      </dgm:t>
    </dgm:pt>
    <dgm:pt modelId="{FCB63E95-FD02-41BC-A38C-95AF25EE6765}" type="sibTrans" cxnId="{92AC4DEF-DE3D-4510-B3DD-348448F113F4}">
      <dgm:prSet/>
      <dgm:spPr>
        <a:ln>
          <a:noFill/>
        </a:ln>
      </dgm:spPr>
      <dgm:t>
        <a:bodyPr/>
        <a:lstStyle/>
        <a:p>
          <a:endParaRPr lang="es-CO"/>
        </a:p>
      </dgm:t>
    </dgm:pt>
    <dgm:pt modelId="{9035EBF1-3B05-41A2-8467-44CE9DD8E2C7}">
      <dgm:prSet custT="1"/>
      <dgm:spPr>
        <a:solidFill>
          <a:schemeClr val="accent4">
            <a:lumMod val="75000"/>
          </a:schemeClr>
        </a:solidFill>
      </dgm:spPr>
      <dgm:t>
        <a:bodyPr/>
        <a:lstStyle/>
        <a:p>
          <a:r>
            <a:rPr lang="es-CO" sz="1000">
              <a:latin typeface="Myriad Pro" panose="020B0503030403020204" pitchFamily="34" charset="0"/>
            </a:rPr>
            <a:t>Plan Institucional de Archivo</a:t>
          </a:r>
        </a:p>
      </dgm:t>
      <dgm:extLst>
        <a:ext uri="{E40237B7-FDA0-4F09-8148-C483321AD2D9}">
          <dgm14:cNvPr xmlns:dgm14="http://schemas.microsoft.com/office/drawing/2010/diagram" id="0" name="">
            <a:hlinkClick xmlns:r="http://schemas.openxmlformats.org/officeDocument/2006/relationships" r:id="rId13"/>
          </dgm14:cNvPr>
        </a:ext>
      </dgm:extLst>
    </dgm:pt>
    <dgm:pt modelId="{B4907AC0-C73B-44F0-B8E1-E854C42D728F}" type="parTrans" cxnId="{6BAC0053-A16C-4810-BE8B-0B0FC94873FF}">
      <dgm:prSet/>
      <dgm:spPr/>
      <dgm:t>
        <a:bodyPr/>
        <a:lstStyle/>
        <a:p>
          <a:endParaRPr lang="es-CO"/>
        </a:p>
      </dgm:t>
    </dgm:pt>
    <dgm:pt modelId="{DF1386DC-38B5-4BA4-A00A-E1D63FAE9514}" type="sibTrans" cxnId="{6BAC0053-A16C-4810-BE8B-0B0FC94873FF}">
      <dgm:prSet/>
      <dgm:spPr/>
      <dgm:t>
        <a:bodyPr/>
        <a:lstStyle/>
        <a:p>
          <a:endParaRPr lang="es-CO"/>
        </a:p>
      </dgm:t>
    </dgm:pt>
    <dgm:pt modelId="{16880E30-0580-4E2C-8A25-A28F1A650BE9}">
      <dgm:prSet custT="1"/>
      <dgm:spPr>
        <a:solidFill>
          <a:schemeClr val="accent6">
            <a:lumMod val="75000"/>
          </a:schemeClr>
        </a:solidFill>
      </dgm:spPr>
      <dgm:t>
        <a:bodyPr/>
        <a:lstStyle/>
        <a:p>
          <a:r>
            <a:rPr lang="es-CO" sz="1100">
              <a:latin typeface="Myriad Pro" panose="020B0503030403020204" pitchFamily="34" charset="0"/>
            </a:rPr>
            <a:t>Plan Institucional de Capacitación</a:t>
          </a:r>
        </a:p>
      </dgm:t>
      <dgm:extLst>
        <a:ext uri="{E40237B7-FDA0-4F09-8148-C483321AD2D9}">
          <dgm14:cNvPr xmlns:dgm14="http://schemas.microsoft.com/office/drawing/2010/diagram" id="0" name="">
            <a:hlinkClick xmlns:r="http://schemas.openxmlformats.org/officeDocument/2006/relationships" r:id="rId14"/>
          </dgm14:cNvPr>
        </a:ext>
      </dgm:extLst>
    </dgm:pt>
    <dgm:pt modelId="{6378EB91-85E1-477C-83D9-633F7BDB1DF1}" type="parTrans" cxnId="{3E9E9DEC-0020-4D67-97BB-566357EECCC3}">
      <dgm:prSet/>
      <dgm:spPr/>
      <dgm:t>
        <a:bodyPr/>
        <a:lstStyle/>
        <a:p>
          <a:endParaRPr lang="es-CO"/>
        </a:p>
      </dgm:t>
    </dgm:pt>
    <dgm:pt modelId="{3BD9C6B4-171A-4616-9D1F-23E7A0642DF8}" type="sibTrans" cxnId="{3E9E9DEC-0020-4D67-97BB-566357EECCC3}">
      <dgm:prSet/>
      <dgm:spPr>
        <a:noFill/>
        <a:ln>
          <a:noFill/>
        </a:ln>
      </dgm:spPr>
      <dgm:t>
        <a:bodyPr/>
        <a:lstStyle/>
        <a:p>
          <a:endParaRPr lang="es-CO"/>
        </a:p>
      </dgm:t>
    </dgm:pt>
    <dgm:pt modelId="{76F66FA8-8B58-4673-875D-27D3AF5C9428}">
      <dgm:prSet custT="1"/>
      <dgm:spPr>
        <a:solidFill>
          <a:schemeClr val="accent6">
            <a:lumMod val="75000"/>
          </a:schemeClr>
        </a:solidFill>
      </dgm:spPr>
      <dgm:t>
        <a:bodyPr/>
        <a:lstStyle/>
        <a:p>
          <a:r>
            <a:rPr lang="es-CO" sz="900">
              <a:latin typeface="Myriad Pro" panose="020B0503030403020204" pitchFamily="34" charset="0"/>
            </a:rPr>
            <a:t>Plan del Sistema de Gestión de Seguridad y Salud en el Trabajo</a:t>
          </a:r>
        </a:p>
      </dgm:t>
      <dgm:extLst>
        <a:ext uri="{E40237B7-FDA0-4F09-8148-C483321AD2D9}">
          <dgm14:cNvPr xmlns:dgm14="http://schemas.microsoft.com/office/drawing/2010/diagram" id="0" name="">
            <a:hlinkClick xmlns:r="http://schemas.openxmlformats.org/officeDocument/2006/relationships" r:id="rId15"/>
          </dgm14:cNvPr>
        </a:ext>
      </dgm:extLst>
    </dgm:pt>
    <dgm:pt modelId="{B634FC84-A76D-442D-89AE-8AF4BE534BEA}" type="parTrans" cxnId="{C78BE43F-059A-4D73-9F5E-B21B4DAF1946}">
      <dgm:prSet/>
      <dgm:spPr/>
      <dgm:t>
        <a:bodyPr/>
        <a:lstStyle/>
        <a:p>
          <a:endParaRPr lang="es-CO"/>
        </a:p>
      </dgm:t>
    </dgm:pt>
    <dgm:pt modelId="{E1C5F05F-778E-4346-A980-526C36269704}" type="sibTrans" cxnId="{C78BE43F-059A-4D73-9F5E-B21B4DAF1946}">
      <dgm:prSet/>
      <dgm:spPr>
        <a:ln>
          <a:noFill/>
        </a:ln>
      </dgm:spPr>
      <dgm:t>
        <a:bodyPr/>
        <a:lstStyle/>
        <a:p>
          <a:endParaRPr lang="es-CO"/>
        </a:p>
      </dgm:t>
    </dgm:pt>
    <dgm:pt modelId="{F5168544-A53C-45EB-97F9-6344A5343CB8}">
      <dgm:prSet custT="1"/>
      <dgm:spPr>
        <a:solidFill>
          <a:schemeClr val="accent6">
            <a:lumMod val="75000"/>
          </a:schemeClr>
        </a:solidFill>
      </dgm:spPr>
      <dgm:t>
        <a:bodyPr/>
        <a:lstStyle/>
        <a:p>
          <a:r>
            <a:rPr lang="es-CO" sz="1200">
              <a:latin typeface="Myriad Pro" panose="020B0503030403020204" pitchFamily="34" charset="0"/>
            </a:rPr>
            <a:t>Plan Bienestar e Incentivos</a:t>
          </a:r>
        </a:p>
      </dgm:t>
      <dgm:extLst>
        <a:ext uri="{E40237B7-FDA0-4F09-8148-C483321AD2D9}">
          <dgm14:cNvPr xmlns:dgm14="http://schemas.microsoft.com/office/drawing/2010/diagram" id="0" name="">
            <a:hlinkClick xmlns:r="http://schemas.openxmlformats.org/officeDocument/2006/relationships" r:id="rId16"/>
          </dgm14:cNvPr>
        </a:ext>
      </dgm:extLst>
    </dgm:pt>
    <dgm:pt modelId="{AAE51F1C-491D-4221-9E15-41B728F84119}" type="parTrans" cxnId="{7D8320A0-2258-4FC5-81E5-5A58CDDA937B}">
      <dgm:prSet/>
      <dgm:spPr/>
      <dgm:t>
        <a:bodyPr/>
        <a:lstStyle/>
        <a:p>
          <a:endParaRPr lang="es-CO"/>
        </a:p>
      </dgm:t>
    </dgm:pt>
    <dgm:pt modelId="{7F0BBA2B-C6DB-42B8-AA5C-DA9D90D22F40}" type="sibTrans" cxnId="{7D8320A0-2258-4FC5-81E5-5A58CDDA937B}">
      <dgm:prSet/>
      <dgm:spPr>
        <a:ln>
          <a:noFill/>
        </a:ln>
      </dgm:spPr>
      <dgm:t>
        <a:bodyPr/>
        <a:lstStyle/>
        <a:p>
          <a:endParaRPr lang="es-CO"/>
        </a:p>
      </dgm:t>
    </dgm:pt>
    <dgm:pt modelId="{3C39FFE7-02EA-415A-9A73-25675600DEB7}">
      <dgm:prSet custT="1"/>
      <dgm:spPr>
        <a:solidFill>
          <a:schemeClr val="accent6">
            <a:lumMod val="75000"/>
          </a:schemeClr>
        </a:solidFill>
      </dgm:spPr>
      <dgm:t>
        <a:bodyPr/>
        <a:lstStyle/>
        <a:p>
          <a:r>
            <a:rPr lang="es-CO" sz="1200">
              <a:latin typeface="Myriad Pro" panose="020B0503030403020204" pitchFamily="34" charset="0"/>
            </a:rPr>
            <a:t>Plan de Previsión RRHH</a:t>
          </a:r>
        </a:p>
      </dgm:t>
      <dgm:extLst>
        <a:ext uri="{E40237B7-FDA0-4F09-8148-C483321AD2D9}">
          <dgm14:cNvPr xmlns:dgm14="http://schemas.microsoft.com/office/drawing/2010/diagram" id="0" name="">
            <a:hlinkClick xmlns:r="http://schemas.openxmlformats.org/officeDocument/2006/relationships" r:id="rId17"/>
          </dgm14:cNvPr>
        </a:ext>
      </dgm:extLst>
    </dgm:pt>
    <dgm:pt modelId="{E2621663-EF59-47CE-8D43-E7C15EFD6409}" type="parTrans" cxnId="{3BA6FB8D-910E-44DA-9540-3E34DFA3CC58}">
      <dgm:prSet/>
      <dgm:spPr/>
      <dgm:t>
        <a:bodyPr/>
        <a:lstStyle/>
        <a:p>
          <a:endParaRPr lang="es-CO"/>
        </a:p>
      </dgm:t>
    </dgm:pt>
    <dgm:pt modelId="{6AACE2D0-4002-4D62-AC13-D351C136D4D0}" type="sibTrans" cxnId="{3BA6FB8D-910E-44DA-9540-3E34DFA3CC58}">
      <dgm:prSet/>
      <dgm:spPr>
        <a:ln>
          <a:noFill/>
        </a:ln>
      </dgm:spPr>
      <dgm:t>
        <a:bodyPr/>
        <a:lstStyle/>
        <a:p>
          <a:endParaRPr lang="es-CO"/>
        </a:p>
      </dgm:t>
    </dgm:pt>
    <dgm:pt modelId="{03B30B5D-033E-4CA7-9D2C-0D8D3A473316}">
      <dgm:prSet custT="1"/>
      <dgm:spPr>
        <a:solidFill>
          <a:schemeClr val="accent1">
            <a:lumMod val="75000"/>
          </a:schemeClr>
        </a:solidFill>
      </dgm:spPr>
      <dgm:t>
        <a:bodyPr/>
        <a:lstStyle/>
        <a:p>
          <a:r>
            <a:rPr lang="es-CO" sz="1400">
              <a:latin typeface="Myriad Pro" panose="020B0503030403020204" pitchFamily="34" charset="0"/>
            </a:rPr>
            <a:t>Plan de Gasto Público</a:t>
          </a:r>
        </a:p>
      </dgm:t>
      <dgm:extLst>
        <a:ext uri="{E40237B7-FDA0-4F09-8148-C483321AD2D9}">
          <dgm14:cNvPr xmlns:dgm14="http://schemas.microsoft.com/office/drawing/2010/diagram" id="0" name="">
            <a:hlinkClick xmlns:r="http://schemas.openxmlformats.org/officeDocument/2006/relationships" r:id="rId18"/>
          </dgm14:cNvPr>
        </a:ext>
      </dgm:extLst>
    </dgm:pt>
    <dgm:pt modelId="{84CD3FF9-B015-40E8-AD38-74B2C2A57F4D}" type="parTrans" cxnId="{4C0ED7AE-A7A2-4355-834E-73877826200C}">
      <dgm:prSet/>
      <dgm:spPr/>
      <dgm:t>
        <a:bodyPr/>
        <a:lstStyle/>
        <a:p>
          <a:endParaRPr lang="es-CO"/>
        </a:p>
      </dgm:t>
    </dgm:pt>
    <dgm:pt modelId="{F7159A2F-D2CB-4190-9975-EFD1DB7F0CAB}" type="sibTrans" cxnId="{4C0ED7AE-A7A2-4355-834E-73877826200C}">
      <dgm:prSet/>
      <dgm:spPr>
        <a:ln>
          <a:noFill/>
        </a:ln>
      </dgm:spPr>
      <dgm:t>
        <a:bodyPr/>
        <a:lstStyle/>
        <a:p>
          <a:endParaRPr lang="es-CO"/>
        </a:p>
      </dgm:t>
    </dgm:pt>
    <dgm:pt modelId="{DF435742-FFDC-4E35-9EC0-225F27F9021C}">
      <dgm:prSet custT="1"/>
      <dgm:spPr/>
      <dgm:t>
        <a:bodyPr/>
        <a:lstStyle/>
        <a:p>
          <a:r>
            <a:rPr lang="es-CO" sz="1000">
              <a:latin typeface="Myriad Pro" panose="020B0503030403020204" pitchFamily="34" charset="0"/>
            </a:rPr>
            <a:t>Plan Anual de Adquisiones</a:t>
          </a:r>
        </a:p>
      </dgm:t>
      <dgm:extLst>
        <a:ext uri="{E40237B7-FDA0-4F09-8148-C483321AD2D9}">
          <dgm14:cNvPr xmlns:dgm14="http://schemas.microsoft.com/office/drawing/2010/diagram" id="0" name="">
            <a:hlinkClick xmlns:r="http://schemas.openxmlformats.org/officeDocument/2006/relationships" r:id="rId19"/>
          </dgm14:cNvPr>
        </a:ext>
      </dgm:extLst>
    </dgm:pt>
    <dgm:pt modelId="{363E145C-50D6-4D40-A254-AEA3536357D6}" type="parTrans" cxnId="{7918A09B-E6EC-4046-BE16-21FB4E0E168F}">
      <dgm:prSet/>
      <dgm:spPr/>
      <dgm:t>
        <a:bodyPr/>
        <a:lstStyle/>
        <a:p>
          <a:endParaRPr lang="es-CO"/>
        </a:p>
      </dgm:t>
    </dgm:pt>
    <dgm:pt modelId="{A9C8262A-8C5D-42F0-8995-40CBE18173F1}" type="sibTrans" cxnId="{7918A09B-E6EC-4046-BE16-21FB4E0E168F}">
      <dgm:prSet/>
      <dgm:spPr>
        <a:ln>
          <a:noFill/>
        </a:ln>
      </dgm:spPr>
      <dgm:t>
        <a:bodyPr/>
        <a:lstStyle/>
        <a:p>
          <a:endParaRPr lang="es-CO"/>
        </a:p>
      </dgm:t>
    </dgm:pt>
    <dgm:pt modelId="{5A764596-76EA-44FD-9844-C4F3477793FA}" type="pres">
      <dgm:prSet presAssocID="{C637B66B-F99A-4F22-B900-F886A5A12C06}" presName="cycle" presStyleCnt="0">
        <dgm:presLayoutVars>
          <dgm:dir/>
          <dgm:resizeHandles val="exact"/>
        </dgm:presLayoutVars>
      </dgm:prSet>
      <dgm:spPr/>
    </dgm:pt>
    <dgm:pt modelId="{60842E39-50A8-44B9-968A-A4AA4E48B9E7}" type="pres">
      <dgm:prSet presAssocID="{F2C57218-D7FC-445C-ABB2-2774A9DBFF78}" presName="node" presStyleLbl="node1" presStyleIdx="0" presStyleCnt="19" custScaleX="174736" custScaleY="237199">
        <dgm:presLayoutVars>
          <dgm:bulletEnabled val="1"/>
        </dgm:presLayoutVars>
      </dgm:prSet>
      <dgm:spPr>
        <a:prstGeom prst="pentagon">
          <a:avLst/>
        </a:prstGeom>
      </dgm:spPr>
    </dgm:pt>
    <dgm:pt modelId="{BFD71421-2183-43E3-B8F1-FB7FCD98DF1E}" type="pres">
      <dgm:prSet presAssocID="{F2C57218-D7FC-445C-ABB2-2774A9DBFF78}" presName="spNode" presStyleCnt="0"/>
      <dgm:spPr/>
    </dgm:pt>
    <dgm:pt modelId="{DBF07BFE-E927-4125-B08E-33539D9F9484}" type="pres">
      <dgm:prSet presAssocID="{8DB85BF1-8E6B-484C-9840-D80E2553A6E2}" presName="sibTrans" presStyleLbl="sibTrans1D1" presStyleIdx="0" presStyleCnt="19"/>
      <dgm:spPr/>
    </dgm:pt>
    <dgm:pt modelId="{0079D3D2-EA32-493B-AA5E-62EBAAA4FED2}" type="pres">
      <dgm:prSet presAssocID="{03B30B5D-033E-4CA7-9D2C-0D8D3A473316}" presName="node" presStyleLbl="node1" presStyleIdx="1" presStyleCnt="19" custScaleX="174727" custScaleY="237553">
        <dgm:presLayoutVars>
          <dgm:bulletEnabled val="1"/>
        </dgm:presLayoutVars>
      </dgm:prSet>
      <dgm:spPr>
        <a:prstGeom prst="pentagon">
          <a:avLst/>
        </a:prstGeom>
      </dgm:spPr>
    </dgm:pt>
    <dgm:pt modelId="{B54BE611-44CE-4F43-A493-82358BFC3AAC}" type="pres">
      <dgm:prSet presAssocID="{03B30B5D-033E-4CA7-9D2C-0D8D3A473316}" presName="spNode" presStyleCnt="0"/>
      <dgm:spPr/>
    </dgm:pt>
    <dgm:pt modelId="{6246BF1A-B0FC-48A0-896C-800586FBA1E8}" type="pres">
      <dgm:prSet presAssocID="{F7159A2F-D2CB-4190-9975-EFD1DB7F0CAB}" presName="sibTrans" presStyleLbl="sibTrans1D1" presStyleIdx="1" presStyleCnt="19"/>
      <dgm:spPr/>
    </dgm:pt>
    <dgm:pt modelId="{3A9E96CA-3ED9-4F07-A1C7-9E87059BEFAC}" type="pres">
      <dgm:prSet presAssocID="{DF435742-FFDC-4E35-9EC0-225F27F9021C}" presName="node" presStyleLbl="node1" presStyleIdx="2" presStyleCnt="19" custScaleX="176888" custScaleY="207417">
        <dgm:presLayoutVars>
          <dgm:bulletEnabled val="1"/>
        </dgm:presLayoutVars>
      </dgm:prSet>
      <dgm:spPr>
        <a:prstGeom prst="pentagon">
          <a:avLst/>
        </a:prstGeom>
      </dgm:spPr>
    </dgm:pt>
    <dgm:pt modelId="{AE157272-8A08-4716-ADBC-7B29D51CC223}" type="pres">
      <dgm:prSet presAssocID="{DF435742-FFDC-4E35-9EC0-225F27F9021C}" presName="spNode" presStyleCnt="0"/>
      <dgm:spPr/>
    </dgm:pt>
    <dgm:pt modelId="{B2567EBB-52FD-4224-AE39-922FD372098F}" type="pres">
      <dgm:prSet presAssocID="{A9C8262A-8C5D-42F0-8995-40CBE18173F1}" presName="sibTrans" presStyleLbl="sibTrans1D1" presStyleIdx="2" presStyleCnt="19"/>
      <dgm:spPr/>
    </dgm:pt>
    <dgm:pt modelId="{B43B5E83-8BD5-4C6D-B125-5CD64E737143}" type="pres">
      <dgm:prSet presAssocID="{7257C309-CE3D-4817-8C1D-306631B75B08}" presName="node" presStyleLbl="node1" presStyleIdx="3" presStyleCnt="19" custScaleX="174736" custScaleY="237199">
        <dgm:presLayoutVars>
          <dgm:bulletEnabled val="1"/>
        </dgm:presLayoutVars>
      </dgm:prSet>
      <dgm:spPr>
        <a:prstGeom prst="pentagon">
          <a:avLst/>
        </a:prstGeom>
      </dgm:spPr>
    </dgm:pt>
    <dgm:pt modelId="{048EED06-5A84-4811-A102-1DDB1B948261}" type="pres">
      <dgm:prSet presAssocID="{7257C309-CE3D-4817-8C1D-306631B75B08}" presName="spNode" presStyleCnt="0"/>
      <dgm:spPr/>
    </dgm:pt>
    <dgm:pt modelId="{2203F5A6-EDD7-4A05-9B54-C16897B02A87}" type="pres">
      <dgm:prSet presAssocID="{96C4107C-2DDF-4A0A-B73B-CB7CC62D7004}" presName="sibTrans" presStyleLbl="sibTrans1D1" presStyleIdx="3" presStyleCnt="19"/>
      <dgm:spPr/>
    </dgm:pt>
    <dgm:pt modelId="{B48AD44C-21E2-484C-97D5-1A6B9DC2C686}" type="pres">
      <dgm:prSet presAssocID="{124CB021-5033-4D5A-BAC9-AF63695D6A61}" presName="node" presStyleLbl="node1" presStyleIdx="4" presStyleCnt="19" custScaleX="174736" custScaleY="237199" custRadScaleRad="99247" custRadScaleInc="5633">
        <dgm:presLayoutVars>
          <dgm:bulletEnabled val="1"/>
        </dgm:presLayoutVars>
      </dgm:prSet>
      <dgm:spPr>
        <a:prstGeom prst="pentagon">
          <a:avLst/>
        </a:prstGeom>
      </dgm:spPr>
    </dgm:pt>
    <dgm:pt modelId="{13EB079A-C35A-44EA-80FA-41CF86672689}" type="pres">
      <dgm:prSet presAssocID="{124CB021-5033-4D5A-BAC9-AF63695D6A61}" presName="spNode" presStyleCnt="0"/>
      <dgm:spPr/>
    </dgm:pt>
    <dgm:pt modelId="{7C326482-1191-4653-93FB-BDC014472D2E}" type="pres">
      <dgm:prSet presAssocID="{42951467-B451-47C5-B3DB-F7483BF262B2}" presName="sibTrans" presStyleLbl="sibTrans1D1" presStyleIdx="4" presStyleCnt="19"/>
      <dgm:spPr/>
    </dgm:pt>
    <dgm:pt modelId="{20CD565A-C383-48C5-AF63-E47F7ED77B19}" type="pres">
      <dgm:prSet presAssocID="{3C39FFE7-02EA-415A-9A73-25675600DEB7}" presName="node" presStyleLbl="node1" presStyleIdx="5" presStyleCnt="19" custScaleX="174736" custScaleY="237199">
        <dgm:presLayoutVars>
          <dgm:bulletEnabled val="1"/>
        </dgm:presLayoutVars>
      </dgm:prSet>
      <dgm:spPr>
        <a:prstGeom prst="pentagon">
          <a:avLst/>
        </a:prstGeom>
      </dgm:spPr>
    </dgm:pt>
    <dgm:pt modelId="{58B38670-9517-41FD-AD28-8C30F3853E82}" type="pres">
      <dgm:prSet presAssocID="{3C39FFE7-02EA-415A-9A73-25675600DEB7}" presName="spNode" presStyleCnt="0"/>
      <dgm:spPr/>
    </dgm:pt>
    <dgm:pt modelId="{F0C9131D-B400-4310-8FDD-509D7D11DEC0}" type="pres">
      <dgm:prSet presAssocID="{6AACE2D0-4002-4D62-AC13-D351C136D4D0}" presName="sibTrans" presStyleLbl="sibTrans1D1" presStyleIdx="5" presStyleCnt="19"/>
      <dgm:spPr/>
    </dgm:pt>
    <dgm:pt modelId="{AB1160FE-F071-4968-8D5B-7A739287145C}" type="pres">
      <dgm:prSet presAssocID="{F5168544-A53C-45EB-97F9-6344A5343CB8}" presName="node" presStyleLbl="node1" presStyleIdx="6" presStyleCnt="19" custScaleX="198049" custScaleY="237199">
        <dgm:presLayoutVars>
          <dgm:bulletEnabled val="1"/>
        </dgm:presLayoutVars>
      </dgm:prSet>
      <dgm:spPr>
        <a:prstGeom prst="pentagon">
          <a:avLst/>
        </a:prstGeom>
      </dgm:spPr>
    </dgm:pt>
    <dgm:pt modelId="{36C5460C-F66A-40EC-B9A6-9DCC85E0A607}" type="pres">
      <dgm:prSet presAssocID="{F5168544-A53C-45EB-97F9-6344A5343CB8}" presName="spNode" presStyleCnt="0"/>
      <dgm:spPr/>
    </dgm:pt>
    <dgm:pt modelId="{E6FE9B26-780B-4BC5-8F41-77CFE8323F66}" type="pres">
      <dgm:prSet presAssocID="{7F0BBA2B-C6DB-42B8-AA5C-DA9D90D22F40}" presName="sibTrans" presStyleLbl="sibTrans1D1" presStyleIdx="6" presStyleCnt="19"/>
      <dgm:spPr/>
    </dgm:pt>
    <dgm:pt modelId="{E271AC7F-4FAE-4573-9960-76FD76C7ACF7}" type="pres">
      <dgm:prSet presAssocID="{76F66FA8-8B58-4673-875D-27D3AF5C9428}" presName="node" presStyleLbl="node1" presStyleIdx="7" presStyleCnt="19" custScaleX="174736" custScaleY="237199">
        <dgm:presLayoutVars>
          <dgm:bulletEnabled val="1"/>
        </dgm:presLayoutVars>
      </dgm:prSet>
      <dgm:spPr>
        <a:prstGeom prst="pentagon">
          <a:avLst/>
        </a:prstGeom>
      </dgm:spPr>
    </dgm:pt>
    <dgm:pt modelId="{C13CCB99-01A9-4A8F-A3BB-416EFFBA9139}" type="pres">
      <dgm:prSet presAssocID="{76F66FA8-8B58-4673-875D-27D3AF5C9428}" presName="spNode" presStyleCnt="0"/>
      <dgm:spPr/>
    </dgm:pt>
    <dgm:pt modelId="{7255A365-0BD8-4A77-A84E-2979E90E3576}" type="pres">
      <dgm:prSet presAssocID="{E1C5F05F-778E-4346-A980-526C36269704}" presName="sibTrans" presStyleLbl="sibTrans1D1" presStyleIdx="7" presStyleCnt="19"/>
      <dgm:spPr/>
    </dgm:pt>
    <dgm:pt modelId="{74B934E4-E298-42D0-91E4-D012A252D27D}" type="pres">
      <dgm:prSet presAssocID="{16880E30-0580-4E2C-8A25-A28F1A650BE9}" presName="node" presStyleLbl="node1" presStyleIdx="8" presStyleCnt="19" custScaleX="187228" custScaleY="252293">
        <dgm:presLayoutVars>
          <dgm:bulletEnabled val="1"/>
        </dgm:presLayoutVars>
      </dgm:prSet>
      <dgm:spPr>
        <a:prstGeom prst="pentagon">
          <a:avLst/>
        </a:prstGeom>
      </dgm:spPr>
    </dgm:pt>
    <dgm:pt modelId="{025C90B2-C356-4C11-ACE5-98700377D5F7}" type="pres">
      <dgm:prSet presAssocID="{16880E30-0580-4E2C-8A25-A28F1A650BE9}" presName="spNode" presStyleCnt="0"/>
      <dgm:spPr/>
    </dgm:pt>
    <dgm:pt modelId="{47FE5816-1CC2-463A-B279-CD78F13DB78A}" type="pres">
      <dgm:prSet presAssocID="{3BD9C6B4-171A-4616-9D1F-23E7A0642DF8}" presName="sibTrans" presStyleLbl="sibTrans1D1" presStyleIdx="8" presStyleCnt="19"/>
      <dgm:spPr/>
    </dgm:pt>
    <dgm:pt modelId="{DDE2454F-E4FC-4B3B-A35A-CEB05F9F8C39}" type="pres">
      <dgm:prSet presAssocID="{9035EBF1-3B05-41A2-8467-44CE9DD8E2C7}" presName="node" presStyleLbl="node1" presStyleIdx="9" presStyleCnt="19" custScaleX="174736" custScaleY="237199">
        <dgm:presLayoutVars>
          <dgm:bulletEnabled val="1"/>
        </dgm:presLayoutVars>
      </dgm:prSet>
      <dgm:spPr>
        <a:prstGeom prst="pentagon">
          <a:avLst/>
        </a:prstGeom>
      </dgm:spPr>
    </dgm:pt>
    <dgm:pt modelId="{BD3EAB8F-03D0-4F98-ACD5-D332588261E4}" type="pres">
      <dgm:prSet presAssocID="{9035EBF1-3B05-41A2-8467-44CE9DD8E2C7}" presName="spNode" presStyleCnt="0"/>
      <dgm:spPr/>
    </dgm:pt>
    <dgm:pt modelId="{04163E92-EB08-4613-8BFB-8D726AC512F7}" type="pres">
      <dgm:prSet presAssocID="{DF1386DC-38B5-4BA4-A00A-E1D63FAE9514}" presName="sibTrans" presStyleLbl="sibTrans1D1" presStyleIdx="9" presStyleCnt="19"/>
      <dgm:spPr/>
    </dgm:pt>
    <dgm:pt modelId="{1BF03F5A-3150-41A6-8D8C-A0713AFFF3A4}" type="pres">
      <dgm:prSet presAssocID="{5FEC9D0D-D125-4903-8304-913C7BFBD153}" presName="node" presStyleLbl="node1" presStyleIdx="10" presStyleCnt="19" custScaleX="181303" custScaleY="237199">
        <dgm:presLayoutVars>
          <dgm:bulletEnabled val="1"/>
        </dgm:presLayoutVars>
      </dgm:prSet>
      <dgm:spPr>
        <a:prstGeom prst="pentagon">
          <a:avLst/>
        </a:prstGeom>
      </dgm:spPr>
    </dgm:pt>
    <dgm:pt modelId="{74908A99-E680-4B75-B56F-1EE59BA3C3DE}" type="pres">
      <dgm:prSet presAssocID="{5FEC9D0D-D125-4903-8304-913C7BFBD153}" presName="spNode" presStyleCnt="0"/>
      <dgm:spPr/>
    </dgm:pt>
    <dgm:pt modelId="{87089361-D481-4063-9883-14ED1206E096}" type="pres">
      <dgm:prSet presAssocID="{FCB63E95-FD02-41BC-A38C-95AF25EE6765}" presName="sibTrans" presStyleLbl="sibTrans1D1" presStyleIdx="10" presStyleCnt="19"/>
      <dgm:spPr/>
    </dgm:pt>
    <dgm:pt modelId="{557294F5-4D66-4529-B832-38920EA6223E}" type="pres">
      <dgm:prSet presAssocID="{36728C29-AC5E-4E78-A849-A35940A5BF5D}" presName="node" presStyleLbl="node1" presStyleIdx="11" presStyleCnt="19" custScaleX="174736" custScaleY="237199" custRadScaleRad="100925" custRadScaleInc="-4492">
        <dgm:presLayoutVars>
          <dgm:bulletEnabled val="1"/>
        </dgm:presLayoutVars>
      </dgm:prSet>
      <dgm:spPr>
        <a:prstGeom prst="pentagon">
          <a:avLst/>
        </a:prstGeom>
      </dgm:spPr>
    </dgm:pt>
    <dgm:pt modelId="{2BE11901-E443-4967-B80C-C53038FA97D1}" type="pres">
      <dgm:prSet presAssocID="{36728C29-AC5E-4E78-A849-A35940A5BF5D}" presName="spNode" presStyleCnt="0"/>
      <dgm:spPr/>
    </dgm:pt>
    <dgm:pt modelId="{445EB2FD-E34B-4A52-95A3-4796542C9F58}" type="pres">
      <dgm:prSet presAssocID="{76412904-2073-42B9-BEDA-8EE41F132968}" presName="sibTrans" presStyleLbl="sibTrans1D1" presStyleIdx="11" presStyleCnt="19"/>
      <dgm:spPr/>
    </dgm:pt>
    <dgm:pt modelId="{FB2F1020-8A34-42E9-9D6B-9231AD6B8070}" type="pres">
      <dgm:prSet presAssocID="{B9F19EC0-36B0-4DB0-818C-9BE0E014D52D}" presName="node" presStyleLbl="node1" presStyleIdx="12" presStyleCnt="19" custScaleX="213742" custScaleY="237199">
        <dgm:presLayoutVars>
          <dgm:bulletEnabled val="1"/>
        </dgm:presLayoutVars>
      </dgm:prSet>
      <dgm:spPr>
        <a:prstGeom prst="pentagon">
          <a:avLst/>
        </a:prstGeom>
      </dgm:spPr>
    </dgm:pt>
    <dgm:pt modelId="{82769727-3ABB-44C5-8C98-74E9D412F13B}" type="pres">
      <dgm:prSet presAssocID="{B9F19EC0-36B0-4DB0-818C-9BE0E014D52D}" presName="spNode" presStyleCnt="0"/>
      <dgm:spPr/>
    </dgm:pt>
    <dgm:pt modelId="{871B901C-A2A1-4D71-9A1A-4B2131786A4E}" type="pres">
      <dgm:prSet presAssocID="{504A3A7A-F82F-45B0-A5B6-5A14441FE4E8}" presName="sibTrans" presStyleLbl="sibTrans1D1" presStyleIdx="12" presStyleCnt="19"/>
      <dgm:spPr/>
    </dgm:pt>
    <dgm:pt modelId="{0D7DDDEF-6E51-4B41-954B-C31B808A9324}" type="pres">
      <dgm:prSet presAssocID="{3EBE0D76-72DB-40AF-83AC-FA10A1973E88}" presName="node" presStyleLbl="node1" presStyleIdx="13" presStyleCnt="19" custScaleX="174736" custScaleY="237199">
        <dgm:presLayoutVars>
          <dgm:bulletEnabled val="1"/>
        </dgm:presLayoutVars>
      </dgm:prSet>
      <dgm:spPr>
        <a:prstGeom prst="pentagon">
          <a:avLst/>
        </a:prstGeom>
      </dgm:spPr>
    </dgm:pt>
    <dgm:pt modelId="{1DB5D768-0A01-4E9E-AA49-5D472BED317F}" type="pres">
      <dgm:prSet presAssocID="{3EBE0D76-72DB-40AF-83AC-FA10A1973E88}" presName="spNode" presStyleCnt="0"/>
      <dgm:spPr/>
    </dgm:pt>
    <dgm:pt modelId="{5FC1239A-CF5C-4EDB-B536-9689DB271327}" type="pres">
      <dgm:prSet presAssocID="{EF36AD73-4C53-495C-8648-A533527F9EB2}" presName="sibTrans" presStyleLbl="sibTrans1D1" presStyleIdx="13" presStyleCnt="19"/>
      <dgm:spPr/>
    </dgm:pt>
    <dgm:pt modelId="{21A06E47-7509-4044-8BF9-0CA105CA5747}" type="pres">
      <dgm:prSet presAssocID="{71FAB709-A09C-46BF-BF81-F88CEEE30299}" presName="node" presStyleLbl="node1" presStyleIdx="14" presStyleCnt="19" custScaleX="204525" custScaleY="243492">
        <dgm:presLayoutVars>
          <dgm:bulletEnabled val="1"/>
        </dgm:presLayoutVars>
      </dgm:prSet>
      <dgm:spPr>
        <a:prstGeom prst="pentagon">
          <a:avLst/>
        </a:prstGeom>
      </dgm:spPr>
    </dgm:pt>
    <dgm:pt modelId="{68F52748-5B67-4ECC-BC8B-C4B26801FAFC}" type="pres">
      <dgm:prSet presAssocID="{71FAB709-A09C-46BF-BF81-F88CEEE30299}" presName="spNode" presStyleCnt="0"/>
      <dgm:spPr/>
    </dgm:pt>
    <dgm:pt modelId="{E5520A7F-AA1A-46CB-AAB8-9498D3C68059}" type="pres">
      <dgm:prSet presAssocID="{98538A3B-7694-4ED6-A191-48FEF27D6C47}" presName="sibTrans" presStyleLbl="sibTrans1D1" presStyleIdx="14" presStyleCnt="19"/>
      <dgm:spPr/>
    </dgm:pt>
    <dgm:pt modelId="{1B74EF80-407B-49FE-962F-E04064A5E42F}" type="pres">
      <dgm:prSet presAssocID="{2B5E3540-492D-43BD-A6C1-8C5AE0BE4950}" presName="node" presStyleLbl="node1" presStyleIdx="15" presStyleCnt="19" custScaleX="199870" custScaleY="275523">
        <dgm:presLayoutVars>
          <dgm:bulletEnabled val="1"/>
        </dgm:presLayoutVars>
      </dgm:prSet>
      <dgm:spPr>
        <a:prstGeom prst="pentagon">
          <a:avLst/>
        </a:prstGeom>
      </dgm:spPr>
    </dgm:pt>
    <dgm:pt modelId="{628E12ED-F37A-4714-BB9E-84014BC7B9CA}" type="pres">
      <dgm:prSet presAssocID="{2B5E3540-492D-43BD-A6C1-8C5AE0BE4950}" presName="spNode" presStyleCnt="0"/>
      <dgm:spPr/>
    </dgm:pt>
    <dgm:pt modelId="{A5947DCB-33E4-4A2E-9B9D-76A651B95947}" type="pres">
      <dgm:prSet presAssocID="{A1CF245D-6E0C-49B5-8E49-BB509DE56E70}" presName="sibTrans" presStyleLbl="sibTrans1D1" presStyleIdx="15" presStyleCnt="19"/>
      <dgm:spPr/>
    </dgm:pt>
    <dgm:pt modelId="{C0EBAE9F-07A8-4505-9D29-964EE9C95CD6}" type="pres">
      <dgm:prSet presAssocID="{0296BFBD-AB2D-46EF-9890-9BAF1FAE4085}" presName="node" presStyleLbl="node1" presStyleIdx="16" presStyleCnt="19" custScaleX="192881" custScaleY="237199">
        <dgm:presLayoutVars>
          <dgm:bulletEnabled val="1"/>
        </dgm:presLayoutVars>
      </dgm:prSet>
      <dgm:spPr>
        <a:prstGeom prst="pentagon">
          <a:avLst/>
        </a:prstGeom>
      </dgm:spPr>
    </dgm:pt>
    <dgm:pt modelId="{CEA01F0C-574E-44F3-9F7E-3C6D9E73019E}" type="pres">
      <dgm:prSet presAssocID="{0296BFBD-AB2D-46EF-9890-9BAF1FAE4085}" presName="spNode" presStyleCnt="0"/>
      <dgm:spPr/>
    </dgm:pt>
    <dgm:pt modelId="{2F658093-BE7C-4B94-99DA-81DEF6A1B8AD}" type="pres">
      <dgm:prSet presAssocID="{8B7CAF7D-5556-4A07-B5CE-6DB118392E46}" presName="sibTrans" presStyleLbl="sibTrans1D1" presStyleIdx="16" presStyleCnt="19"/>
      <dgm:spPr/>
    </dgm:pt>
    <dgm:pt modelId="{C4AECC3A-A064-48FA-902A-B9D970FD0311}" type="pres">
      <dgm:prSet presAssocID="{5B77AA16-5460-4BB3-BFB7-611E65126A79}" presName="node" presStyleLbl="node1" presStyleIdx="17" presStyleCnt="19" custScaleX="192060" custScaleY="237199">
        <dgm:presLayoutVars>
          <dgm:bulletEnabled val="1"/>
        </dgm:presLayoutVars>
      </dgm:prSet>
      <dgm:spPr>
        <a:prstGeom prst="pentagon">
          <a:avLst/>
        </a:prstGeom>
      </dgm:spPr>
    </dgm:pt>
    <dgm:pt modelId="{216E843E-29FA-4295-88A9-35CA05A35983}" type="pres">
      <dgm:prSet presAssocID="{5B77AA16-5460-4BB3-BFB7-611E65126A79}" presName="spNode" presStyleCnt="0"/>
      <dgm:spPr/>
    </dgm:pt>
    <dgm:pt modelId="{9FBAFB75-4D48-431F-9E4B-52EFA93B5FF0}" type="pres">
      <dgm:prSet presAssocID="{C697E105-4354-4954-A7A5-F612C20F5C04}" presName="sibTrans" presStyleLbl="sibTrans1D1" presStyleIdx="17" presStyleCnt="19"/>
      <dgm:spPr/>
    </dgm:pt>
    <dgm:pt modelId="{31F9A451-E0B2-48DF-82E2-1C7937C371B2}" type="pres">
      <dgm:prSet presAssocID="{2D8B542F-69DE-4950-97C6-EC08EAC2BB87}" presName="node" presStyleLbl="node1" presStyleIdx="18" presStyleCnt="19" custScaleX="174736" custScaleY="237199">
        <dgm:presLayoutVars>
          <dgm:bulletEnabled val="1"/>
        </dgm:presLayoutVars>
      </dgm:prSet>
      <dgm:spPr>
        <a:prstGeom prst="pentagon">
          <a:avLst/>
        </a:prstGeom>
      </dgm:spPr>
    </dgm:pt>
    <dgm:pt modelId="{465758F8-AC63-43F7-894A-899CB0CA66C3}" type="pres">
      <dgm:prSet presAssocID="{2D8B542F-69DE-4950-97C6-EC08EAC2BB87}" presName="spNode" presStyleCnt="0"/>
      <dgm:spPr/>
    </dgm:pt>
    <dgm:pt modelId="{65A2142B-8E54-4ECA-98B3-20A5575C1F3D}" type="pres">
      <dgm:prSet presAssocID="{2772F82E-8239-4264-95C8-1A0E41DF5794}" presName="sibTrans" presStyleLbl="sibTrans1D1" presStyleIdx="18" presStyleCnt="19"/>
      <dgm:spPr/>
    </dgm:pt>
  </dgm:ptLst>
  <dgm:cxnLst>
    <dgm:cxn modelId="{68CE1203-C6A2-4D54-A230-5337BE643585}" type="presOf" srcId="{2772F82E-8239-4264-95C8-1A0E41DF5794}" destId="{65A2142B-8E54-4ECA-98B3-20A5575C1F3D}" srcOrd="0" destOrd="0" presId="urn:microsoft.com/office/officeart/2005/8/layout/cycle6"/>
    <dgm:cxn modelId="{3F434504-17C5-4E98-964D-4E95684BCA33}" type="presOf" srcId="{16880E30-0580-4E2C-8A25-A28F1A650BE9}" destId="{74B934E4-E298-42D0-91E4-D012A252D27D}" srcOrd="0" destOrd="0" presId="urn:microsoft.com/office/officeart/2005/8/layout/cycle6"/>
    <dgm:cxn modelId="{8645CD26-DF34-4937-B836-260E3C90707F}" type="presOf" srcId="{03B30B5D-033E-4CA7-9D2C-0D8D3A473316}" destId="{0079D3D2-EA32-493B-AA5E-62EBAAA4FED2}" srcOrd="0" destOrd="0" presId="urn:microsoft.com/office/officeart/2005/8/layout/cycle6"/>
    <dgm:cxn modelId="{B9969B2A-B28C-4C73-8C08-D0A9AD7FB934}" type="presOf" srcId="{FCB63E95-FD02-41BC-A38C-95AF25EE6765}" destId="{87089361-D481-4063-9883-14ED1206E096}" srcOrd="0" destOrd="0" presId="urn:microsoft.com/office/officeart/2005/8/layout/cycle6"/>
    <dgm:cxn modelId="{0CE18F2D-2358-4AE9-9980-4B708C4D6F6A}" type="presOf" srcId="{2D8B542F-69DE-4950-97C6-EC08EAC2BB87}" destId="{31F9A451-E0B2-48DF-82E2-1C7937C371B2}" srcOrd="0" destOrd="0" presId="urn:microsoft.com/office/officeart/2005/8/layout/cycle6"/>
    <dgm:cxn modelId="{01485635-0F06-465A-BBB1-415F53F44F52}" type="presOf" srcId="{76F66FA8-8B58-4673-875D-27D3AF5C9428}" destId="{E271AC7F-4FAE-4573-9960-76FD76C7ACF7}" srcOrd="0" destOrd="0" presId="urn:microsoft.com/office/officeart/2005/8/layout/cycle6"/>
    <dgm:cxn modelId="{C78BE43F-059A-4D73-9F5E-B21B4DAF1946}" srcId="{C637B66B-F99A-4F22-B900-F886A5A12C06}" destId="{76F66FA8-8B58-4673-875D-27D3AF5C9428}" srcOrd="7" destOrd="0" parTransId="{B634FC84-A76D-442D-89AE-8AF4BE534BEA}" sibTransId="{E1C5F05F-778E-4346-A980-526C36269704}"/>
    <dgm:cxn modelId="{27CE8240-6109-46A2-B51E-CBB7741D46C6}" type="presOf" srcId="{B9F19EC0-36B0-4DB0-818C-9BE0E014D52D}" destId="{FB2F1020-8A34-42E9-9D6B-9231AD6B8070}" srcOrd="0" destOrd="0" presId="urn:microsoft.com/office/officeart/2005/8/layout/cycle6"/>
    <dgm:cxn modelId="{B231FF5C-F534-4B1D-8D51-76703A09CA94}" srcId="{C637B66B-F99A-4F22-B900-F886A5A12C06}" destId="{0296BFBD-AB2D-46EF-9890-9BAF1FAE4085}" srcOrd="16" destOrd="0" parTransId="{B66F391A-0DD6-4351-B2E6-35271C6AE560}" sibTransId="{8B7CAF7D-5556-4A07-B5CE-6DB118392E46}"/>
    <dgm:cxn modelId="{A443645E-1953-40B0-96E6-F8E4251BBE8F}" type="presOf" srcId="{A1CF245D-6E0C-49B5-8E49-BB509DE56E70}" destId="{A5947DCB-33E4-4A2E-9B9D-76A651B95947}" srcOrd="0" destOrd="0" presId="urn:microsoft.com/office/officeart/2005/8/layout/cycle6"/>
    <dgm:cxn modelId="{DE166C45-0AD2-4A91-9A77-8D1723B88915}" type="presOf" srcId="{96C4107C-2DDF-4A0A-B73B-CB7CC62D7004}" destId="{2203F5A6-EDD7-4A05-9B54-C16897B02A87}" srcOrd="0" destOrd="0" presId="urn:microsoft.com/office/officeart/2005/8/layout/cycle6"/>
    <dgm:cxn modelId="{87DFF246-B711-43BF-A0E6-9558E379274D}" type="presOf" srcId="{5FEC9D0D-D125-4903-8304-913C7BFBD153}" destId="{1BF03F5A-3150-41A6-8D8C-A0713AFFF3A4}" srcOrd="0" destOrd="0" presId="urn:microsoft.com/office/officeart/2005/8/layout/cycle6"/>
    <dgm:cxn modelId="{358E0A47-3BB2-4950-86D2-A73B20EDE0B9}" type="presOf" srcId="{F2C57218-D7FC-445C-ABB2-2774A9DBFF78}" destId="{60842E39-50A8-44B9-968A-A4AA4E48B9E7}" srcOrd="0" destOrd="0" presId="urn:microsoft.com/office/officeart/2005/8/layout/cycle6"/>
    <dgm:cxn modelId="{AE7B2C67-C68B-4ACE-96AC-7659E1D8BCB3}" type="presOf" srcId="{C697E105-4354-4954-A7A5-F612C20F5C04}" destId="{9FBAFB75-4D48-431F-9E4B-52EFA93B5FF0}" srcOrd="0" destOrd="0" presId="urn:microsoft.com/office/officeart/2005/8/layout/cycle6"/>
    <dgm:cxn modelId="{462D6D6B-B6F4-4947-9E3F-58FD1CF69573}" type="presOf" srcId="{98538A3B-7694-4ED6-A191-48FEF27D6C47}" destId="{E5520A7F-AA1A-46CB-AAB8-9498D3C68059}" srcOrd="0" destOrd="0" presId="urn:microsoft.com/office/officeart/2005/8/layout/cycle6"/>
    <dgm:cxn modelId="{CC0D4950-4D75-4BA4-8743-2217532EEC60}" type="presOf" srcId="{5B77AA16-5460-4BB3-BFB7-611E65126A79}" destId="{C4AECC3A-A064-48FA-902A-B9D970FD0311}" srcOrd="0" destOrd="0" presId="urn:microsoft.com/office/officeart/2005/8/layout/cycle6"/>
    <dgm:cxn modelId="{DA5FD850-5808-4D8A-9A6A-4EEFB1EC1BA1}" type="presOf" srcId="{8DB85BF1-8E6B-484C-9840-D80E2553A6E2}" destId="{DBF07BFE-E927-4125-B08E-33539D9F9484}" srcOrd="0" destOrd="0" presId="urn:microsoft.com/office/officeart/2005/8/layout/cycle6"/>
    <dgm:cxn modelId="{40A30C52-C4B9-4927-9527-0F5B4C3EDF06}" type="presOf" srcId="{2B5E3540-492D-43BD-A6C1-8C5AE0BE4950}" destId="{1B74EF80-407B-49FE-962F-E04064A5E42F}" srcOrd="0" destOrd="0" presId="urn:microsoft.com/office/officeart/2005/8/layout/cycle6"/>
    <dgm:cxn modelId="{6BAC0053-A16C-4810-BE8B-0B0FC94873FF}" srcId="{C637B66B-F99A-4F22-B900-F886A5A12C06}" destId="{9035EBF1-3B05-41A2-8467-44CE9DD8E2C7}" srcOrd="9" destOrd="0" parTransId="{B4907AC0-C73B-44F0-B8E1-E854C42D728F}" sibTransId="{DF1386DC-38B5-4BA4-A00A-E1D63FAE9514}"/>
    <dgm:cxn modelId="{D68E5B74-4616-420C-8BE3-8BEF29D97A5B}" srcId="{C637B66B-F99A-4F22-B900-F886A5A12C06}" destId="{2D8B542F-69DE-4950-97C6-EC08EAC2BB87}" srcOrd="18" destOrd="0" parTransId="{2A36272A-EE99-477D-9194-2BC9E0501DDC}" sibTransId="{2772F82E-8239-4264-95C8-1A0E41DF5794}"/>
    <dgm:cxn modelId="{DA003C55-AC82-4875-BADF-34EC7E277047}" srcId="{C637B66B-F99A-4F22-B900-F886A5A12C06}" destId="{71FAB709-A09C-46BF-BF81-F88CEEE30299}" srcOrd="14" destOrd="0" parTransId="{FA2F678B-9140-43CE-ACB7-E9F66F48B34B}" sibTransId="{98538A3B-7694-4ED6-A191-48FEF27D6C47}"/>
    <dgm:cxn modelId="{2E2D9B55-8492-4A35-8B8E-3498E26D90A1}" type="presOf" srcId="{F5168544-A53C-45EB-97F9-6344A5343CB8}" destId="{AB1160FE-F071-4968-8D5B-7A739287145C}" srcOrd="0" destOrd="0" presId="urn:microsoft.com/office/officeart/2005/8/layout/cycle6"/>
    <dgm:cxn modelId="{763DD457-F430-4B99-9A76-4793D7C44977}" srcId="{C637B66B-F99A-4F22-B900-F886A5A12C06}" destId="{124CB021-5033-4D5A-BAC9-AF63695D6A61}" srcOrd="4" destOrd="0" parTransId="{4D0A8EAF-0FC9-4875-8217-4ABCA5A87200}" sibTransId="{42951467-B451-47C5-B3DB-F7483BF262B2}"/>
    <dgm:cxn modelId="{2886A180-646B-4D71-8727-6544059CB48C}" srcId="{C637B66B-F99A-4F22-B900-F886A5A12C06}" destId="{7257C309-CE3D-4817-8C1D-306631B75B08}" srcOrd="3" destOrd="0" parTransId="{F3AB452E-CA81-419E-8E1B-6D6A93170A3D}" sibTransId="{96C4107C-2DDF-4A0A-B73B-CB7CC62D7004}"/>
    <dgm:cxn modelId="{00212E84-B29F-438D-B6B9-4B0B289CBBF6}" type="presOf" srcId="{7F0BBA2B-C6DB-42B8-AA5C-DA9D90D22F40}" destId="{E6FE9B26-780B-4BC5-8F41-77CFE8323F66}" srcOrd="0" destOrd="0" presId="urn:microsoft.com/office/officeart/2005/8/layout/cycle6"/>
    <dgm:cxn modelId="{67FEEF87-14A5-4094-BFA6-17FBDF46AA01}" type="presOf" srcId="{71FAB709-A09C-46BF-BF81-F88CEEE30299}" destId="{21A06E47-7509-4044-8BF9-0CA105CA5747}" srcOrd="0" destOrd="0" presId="urn:microsoft.com/office/officeart/2005/8/layout/cycle6"/>
    <dgm:cxn modelId="{3BA6FB8D-910E-44DA-9540-3E34DFA3CC58}" srcId="{C637B66B-F99A-4F22-B900-F886A5A12C06}" destId="{3C39FFE7-02EA-415A-9A73-25675600DEB7}" srcOrd="5" destOrd="0" parTransId="{E2621663-EF59-47CE-8D43-E7C15EFD6409}" sibTransId="{6AACE2D0-4002-4D62-AC13-D351C136D4D0}"/>
    <dgm:cxn modelId="{4482168E-8184-4BC8-ADE4-56A8C7220ACE}" type="presOf" srcId="{EF36AD73-4C53-495C-8648-A533527F9EB2}" destId="{5FC1239A-CF5C-4EDB-B536-9689DB271327}" srcOrd="0" destOrd="0" presId="urn:microsoft.com/office/officeart/2005/8/layout/cycle6"/>
    <dgm:cxn modelId="{0A273392-EF95-4425-BD0E-EAEB9A88BA57}" type="presOf" srcId="{124CB021-5033-4D5A-BAC9-AF63695D6A61}" destId="{B48AD44C-21E2-484C-97D5-1A6B9DC2C686}" srcOrd="0" destOrd="0" presId="urn:microsoft.com/office/officeart/2005/8/layout/cycle6"/>
    <dgm:cxn modelId="{FA404498-A7BF-4D2C-94A4-CA1468BAF83D}" srcId="{C637B66B-F99A-4F22-B900-F886A5A12C06}" destId="{2B5E3540-492D-43BD-A6C1-8C5AE0BE4950}" srcOrd="15" destOrd="0" parTransId="{C2D7CCBC-32A0-49E8-B948-87F7EFDC35E0}" sibTransId="{A1CF245D-6E0C-49B5-8E49-BB509DE56E70}"/>
    <dgm:cxn modelId="{7918A09B-E6EC-4046-BE16-21FB4E0E168F}" srcId="{C637B66B-F99A-4F22-B900-F886A5A12C06}" destId="{DF435742-FFDC-4E35-9EC0-225F27F9021C}" srcOrd="2" destOrd="0" parTransId="{363E145C-50D6-4D40-A254-AEA3536357D6}" sibTransId="{A9C8262A-8C5D-42F0-8995-40CBE18173F1}"/>
    <dgm:cxn modelId="{7D8320A0-2258-4FC5-81E5-5A58CDDA937B}" srcId="{C637B66B-F99A-4F22-B900-F886A5A12C06}" destId="{F5168544-A53C-45EB-97F9-6344A5343CB8}" srcOrd="6" destOrd="0" parTransId="{AAE51F1C-491D-4221-9E15-41B728F84119}" sibTransId="{7F0BBA2B-C6DB-42B8-AA5C-DA9D90D22F40}"/>
    <dgm:cxn modelId="{9FB6EFA3-A749-4128-8C3A-5F1D895B7875}" srcId="{C637B66B-F99A-4F22-B900-F886A5A12C06}" destId="{5B77AA16-5460-4BB3-BFB7-611E65126A79}" srcOrd="17" destOrd="0" parTransId="{723DEBC6-0692-4E8B-9FFF-1774077059E8}" sibTransId="{C697E105-4354-4954-A7A5-F612C20F5C04}"/>
    <dgm:cxn modelId="{75778AAC-83F3-4D3B-8B12-EACE1F46AED6}" srcId="{C637B66B-F99A-4F22-B900-F886A5A12C06}" destId="{B9F19EC0-36B0-4DB0-818C-9BE0E014D52D}" srcOrd="12" destOrd="0" parTransId="{91372A3C-C4DD-44A2-B954-FDA116B30266}" sibTransId="{504A3A7A-F82F-45B0-A5B6-5A14441FE4E8}"/>
    <dgm:cxn modelId="{4C0ED7AE-A7A2-4355-834E-73877826200C}" srcId="{C637B66B-F99A-4F22-B900-F886A5A12C06}" destId="{03B30B5D-033E-4CA7-9D2C-0D8D3A473316}" srcOrd="1" destOrd="0" parTransId="{84CD3FF9-B015-40E8-AD38-74B2C2A57F4D}" sibTransId="{F7159A2F-D2CB-4190-9975-EFD1DB7F0CAB}"/>
    <dgm:cxn modelId="{A4BB30B2-2374-48A8-A23D-CF29041F2B76}" type="presOf" srcId="{6AACE2D0-4002-4D62-AC13-D351C136D4D0}" destId="{F0C9131D-B400-4310-8FDD-509D7D11DEC0}" srcOrd="0" destOrd="0" presId="urn:microsoft.com/office/officeart/2005/8/layout/cycle6"/>
    <dgm:cxn modelId="{12A079B2-4A0F-4E0C-BB2D-37B68E9AF69F}" type="presOf" srcId="{7257C309-CE3D-4817-8C1D-306631B75B08}" destId="{B43B5E83-8BD5-4C6D-B125-5CD64E737143}" srcOrd="0" destOrd="0" presId="urn:microsoft.com/office/officeart/2005/8/layout/cycle6"/>
    <dgm:cxn modelId="{D41857B7-F9C5-40D5-8E60-85D9B245F5D0}" type="presOf" srcId="{C637B66B-F99A-4F22-B900-F886A5A12C06}" destId="{5A764596-76EA-44FD-9844-C4F3477793FA}" srcOrd="0" destOrd="0" presId="urn:microsoft.com/office/officeart/2005/8/layout/cycle6"/>
    <dgm:cxn modelId="{33C54BB9-8394-4059-8306-3008A600C591}" type="presOf" srcId="{0296BFBD-AB2D-46EF-9890-9BAF1FAE4085}" destId="{C0EBAE9F-07A8-4505-9D29-964EE9C95CD6}" srcOrd="0" destOrd="0" presId="urn:microsoft.com/office/officeart/2005/8/layout/cycle6"/>
    <dgm:cxn modelId="{0A49CFBA-3278-4C66-B899-5B889CDF9FAC}" type="presOf" srcId="{DF1386DC-38B5-4BA4-A00A-E1D63FAE9514}" destId="{04163E92-EB08-4613-8BFB-8D726AC512F7}" srcOrd="0" destOrd="0" presId="urn:microsoft.com/office/officeart/2005/8/layout/cycle6"/>
    <dgm:cxn modelId="{26CDCFBE-687C-455E-9F86-26880C520E18}" type="presOf" srcId="{E1C5F05F-778E-4346-A980-526C36269704}" destId="{7255A365-0BD8-4A77-A84E-2979E90E3576}" srcOrd="0" destOrd="0" presId="urn:microsoft.com/office/officeart/2005/8/layout/cycle6"/>
    <dgm:cxn modelId="{B7E6D0C0-A413-4759-AE55-EBC23E50514D}" type="presOf" srcId="{8B7CAF7D-5556-4A07-B5CE-6DB118392E46}" destId="{2F658093-BE7C-4B94-99DA-81DEF6A1B8AD}" srcOrd="0" destOrd="0" presId="urn:microsoft.com/office/officeart/2005/8/layout/cycle6"/>
    <dgm:cxn modelId="{64F67EC6-6707-4DBA-83A2-AF1EAC373ABC}" type="presOf" srcId="{9035EBF1-3B05-41A2-8467-44CE9DD8E2C7}" destId="{DDE2454F-E4FC-4B3B-A35A-CEB05F9F8C39}" srcOrd="0" destOrd="0" presId="urn:microsoft.com/office/officeart/2005/8/layout/cycle6"/>
    <dgm:cxn modelId="{708514C8-2E38-4783-BAC2-9D6F36FAE6E0}" type="presOf" srcId="{42951467-B451-47C5-B3DB-F7483BF262B2}" destId="{7C326482-1191-4653-93FB-BDC014472D2E}" srcOrd="0" destOrd="0" presId="urn:microsoft.com/office/officeart/2005/8/layout/cycle6"/>
    <dgm:cxn modelId="{3D185AC8-594F-41AC-9FDD-863B9FCEFB3E}" type="presOf" srcId="{3C39FFE7-02EA-415A-9A73-25675600DEB7}" destId="{20CD565A-C383-48C5-AF63-E47F7ED77B19}" srcOrd="0" destOrd="0" presId="urn:microsoft.com/office/officeart/2005/8/layout/cycle6"/>
    <dgm:cxn modelId="{965435CD-96C0-461F-B651-47B4E1065E64}" srcId="{C637B66B-F99A-4F22-B900-F886A5A12C06}" destId="{36728C29-AC5E-4E78-A849-A35940A5BF5D}" srcOrd="11" destOrd="0" parTransId="{5FAA90CA-3282-4ED9-A06B-BD91D4A4EE0D}" sibTransId="{76412904-2073-42B9-BEDA-8EE41F132968}"/>
    <dgm:cxn modelId="{1275F1CD-89B5-494F-AD1A-4D3D1CCDF295}" type="presOf" srcId="{F7159A2F-D2CB-4190-9975-EFD1DB7F0CAB}" destId="{6246BF1A-B0FC-48A0-896C-800586FBA1E8}" srcOrd="0" destOrd="0" presId="urn:microsoft.com/office/officeart/2005/8/layout/cycle6"/>
    <dgm:cxn modelId="{4288D2D9-B05D-407D-8646-B17513031139}" type="presOf" srcId="{A9C8262A-8C5D-42F0-8995-40CBE18173F1}" destId="{B2567EBB-52FD-4224-AE39-922FD372098F}" srcOrd="0" destOrd="0" presId="urn:microsoft.com/office/officeart/2005/8/layout/cycle6"/>
    <dgm:cxn modelId="{0DE487DC-905D-4685-8FEF-6FFBA78EC481}" srcId="{C637B66B-F99A-4F22-B900-F886A5A12C06}" destId="{3EBE0D76-72DB-40AF-83AC-FA10A1973E88}" srcOrd="13" destOrd="0" parTransId="{CC744025-A000-40D5-86DD-C64DB64EF769}" sibTransId="{EF36AD73-4C53-495C-8648-A533527F9EB2}"/>
    <dgm:cxn modelId="{55BB21DF-74BD-45D1-9344-344788FBFC66}" type="presOf" srcId="{3BD9C6B4-171A-4616-9D1F-23E7A0642DF8}" destId="{47FE5816-1CC2-463A-B279-CD78F13DB78A}" srcOrd="0" destOrd="0" presId="urn:microsoft.com/office/officeart/2005/8/layout/cycle6"/>
    <dgm:cxn modelId="{CF98B4E6-FF59-41BA-9A18-D8319A6A9032}" srcId="{C637B66B-F99A-4F22-B900-F886A5A12C06}" destId="{F2C57218-D7FC-445C-ABB2-2774A9DBFF78}" srcOrd="0" destOrd="0" parTransId="{1C004160-6997-43F9-9ED9-941D67B2EA92}" sibTransId="{8DB85BF1-8E6B-484C-9840-D80E2553A6E2}"/>
    <dgm:cxn modelId="{3E9E9DEC-0020-4D67-97BB-566357EECCC3}" srcId="{C637B66B-F99A-4F22-B900-F886A5A12C06}" destId="{16880E30-0580-4E2C-8A25-A28F1A650BE9}" srcOrd="8" destOrd="0" parTransId="{6378EB91-85E1-477C-83D9-633F7BDB1DF1}" sibTransId="{3BD9C6B4-171A-4616-9D1F-23E7A0642DF8}"/>
    <dgm:cxn modelId="{0239FEED-B445-4206-8F6A-4FB91D2C9D7A}" type="presOf" srcId="{504A3A7A-F82F-45B0-A5B6-5A14441FE4E8}" destId="{871B901C-A2A1-4D71-9A1A-4B2131786A4E}" srcOrd="0" destOrd="0" presId="urn:microsoft.com/office/officeart/2005/8/layout/cycle6"/>
    <dgm:cxn modelId="{92AC4DEF-DE3D-4510-B3DD-348448F113F4}" srcId="{C637B66B-F99A-4F22-B900-F886A5A12C06}" destId="{5FEC9D0D-D125-4903-8304-913C7BFBD153}" srcOrd="10" destOrd="0" parTransId="{3D525DAB-BFCB-4C66-B7AA-C5FDAEFFE5A8}" sibTransId="{FCB63E95-FD02-41BC-A38C-95AF25EE6765}"/>
    <dgm:cxn modelId="{15C091F8-A759-4E7B-93E9-FFBB3D80A4B2}" type="presOf" srcId="{76412904-2073-42B9-BEDA-8EE41F132968}" destId="{445EB2FD-E34B-4A52-95A3-4796542C9F58}" srcOrd="0" destOrd="0" presId="urn:microsoft.com/office/officeart/2005/8/layout/cycle6"/>
    <dgm:cxn modelId="{0396FDF8-E3B6-43ED-8BD8-5E98260509AC}" type="presOf" srcId="{3EBE0D76-72DB-40AF-83AC-FA10A1973E88}" destId="{0D7DDDEF-6E51-4B41-954B-C31B808A9324}" srcOrd="0" destOrd="0" presId="urn:microsoft.com/office/officeart/2005/8/layout/cycle6"/>
    <dgm:cxn modelId="{19353DF9-8948-4A16-8A28-C384CA244151}" type="presOf" srcId="{36728C29-AC5E-4E78-A849-A35940A5BF5D}" destId="{557294F5-4D66-4529-B832-38920EA6223E}" srcOrd="0" destOrd="0" presId="urn:microsoft.com/office/officeart/2005/8/layout/cycle6"/>
    <dgm:cxn modelId="{324988FE-DF70-4D15-9F9A-C00587428832}" type="presOf" srcId="{DF435742-FFDC-4E35-9EC0-225F27F9021C}" destId="{3A9E96CA-3ED9-4F07-A1C7-9E87059BEFAC}" srcOrd="0" destOrd="0" presId="urn:microsoft.com/office/officeart/2005/8/layout/cycle6"/>
    <dgm:cxn modelId="{891EF0A4-76F8-4284-97DF-F64BF5F77777}" type="presParOf" srcId="{5A764596-76EA-44FD-9844-C4F3477793FA}" destId="{60842E39-50A8-44B9-968A-A4AA4E48B9E7}" srcOrd="0" destOrd="0" presId="urn:microsoft.com/office/officeart/2005/8/layout/cycle6"/>
    <dgm:cxn modelId="{3629AE34-626F-4A23-89AA-BCD32FABEF4B}" type="presParOf" srcId="{5A764596-76EA-44FD-9844-C4F3477793FA}" destId="{BFD71421-2183-43E3-B8F1-FB7FCD98DF1E}" srcOrd="1" destOrd="0" presId="urn:microsoft.com/office/officeart/2005/8/layout/cycle6"/>
    <dgm:cxn modelId="{30F43AB1-C085-4F5E-800A-B096C44EE65B}" type="presParOf" srcId="{5A764596-76EA-44FD-9844-C4F3477793FA}" destId="{DBF07BFE-E927-4125-B08E-33539D9F9484}" srcOrd="2" destOrd="0" presId="urn:microsoft.com/office/officeart/2005/8/layout/cycle6"/>
    <dgm:cxn modelId="{892E5D47-A485-4B36-BBFD-FEBB962603BA}" type="presParOf" srcId="{5A764596-76EA-44FD-9844-C4F3477793FA}" destId="{0079D3D2-EA32-493B-AA5E-62EBAAA4FED2}" srcOrd="3" destOrd="0" presId="urn:microsoft.com/office/officeart/2005/8/layout/cycle6"/>
    <dgm:cxn modelId="{8289DA91-0506-44E3-89AA-52F7DE93C524}" type="presParOf" srcId="{5A764596-76EA-44FD-9844-C4F3477793FA}" destId="{B54BE611-44CE-4F43-A493-82358BFC3AAC}" srcOrd="4" destOrd="0" presId="urn:microsoft.com/office/officeart/2005/8/layout/cycle6"/>
    <dgm:cxn modelId="{576F179B-3A61-4FF2-A166-7CB36FF9BCAE}" type="presParOf" srcId="{5A764596-76EA-44FD-9844-C4F3477793FA}" destId="{6246BF1A-B0FC-48A0-896C-800586FBA1E8}" srcOrd="5" destOrd="0" presId="urn:microsoft.com/office/officeart/2005/8/layout/cycle6"/>
    <dgm:cxn modelId="{5F4511FC-EFE7-4D37-87C9-4A51F7A6EAA2}" type="presParOf" srcId="{5A764596-76EA-44FD-9844-C4F3477793FA}" destId="{3A9E96CA-3ED9-4F07-A1C7-9E87059BEFAC}" srcOrd="6" destOrd="0" presId="urn:microsoft.com/office/officeart/2005/8/layout/cycle6"/>
    <dgm:cxn modelId="{1050BD85-D93B-407C-BBE5-FC1154DCDCDA}" type="presParOf" srcId="{5A764596-76EA-44FD-9844-C4F3477793FA}" destId="{AE157272-8A08-4716-ADBC-7B29D51CC223}" srcOrd="7" destOrd="0" presId="urn:microsoft.com/office/officeart/2005/8/layout/cycle6"/>
    <dgm:cxn modelId="{06CC6B42-20AC-4F9C-8B13-82AE1774CDEF}" type="presParOf" srcId="{5A764596-76EA-44FD-9844-C4F3477793FA}" destId="{B2567EBB-52FD-4224-AE39-922FD372098F}" srcOrd="8" destOrd="0" presId="urn:microsoft.com/office/officeart/2005/8/layout/cycle6"/>
    <dgm:cxn modelId="{41D65AAE-F534-453A-A8A8-CA4717B006B3}" type="presParOf" srcId="{5A764596-76EA-44FD-9844-C4F3477793FA}" destId="{B43B5E83-8BD5-4C6D-B125-5CD64E737143}" srcOrd="9" destOrd="0" presId="urn:microsoft.com/office/officeart/2005/8/layout/cycle6"/>
    <dgm:cxn modelId="{0BDD8567-33A3-45D6-82F7-5483C782DB54}" type="presParOf" srcId="{5A764596-76EA-44FD-9844-C4F3477793FA}" destId="{048EED06-5A84-4811-A102-1DDB1B948261}" srcOrd="10" destOrd="0" presId="urn:microsoft.com/office/officeart/2005/8/layout/cycle6"/>
    <dgm:cxn modelId="{4AB3178A-CACE-49C4-80D3-7A1AC1D93983}" type="presParOf" srcId="{5A764596-76EA-44FD-9844-C4F3477793FA}" destId="{2203F5A6-EDD7-4A05-9B54-C16897B02A87}" srcOrd="11" destOrd="0" presId="urn:microsoft.com/office/officeart/2005/8/layout/cycle6"/>
    <dgm:cxn modelId="{5307F837-0275-4AE5-8E45-F7AE9E73F71C}" type="presParOf" srcId="{5A764596-76EA-44FD-9844-C4F3477793FA}" destId="{B48AD44C-21E2-484C-97D5-1A6B9DC2C686}" srcOrd="12" destOrd="0" presId="urn:microsoft.com/office/officeart/2005/8/layout/cycle6"/>
    <dgm:cxn modelId="{3ACDD04B-A0CB-4EE2-B555-60B17A4648D6}" type="presParOf" srcId="{5A764596-76EA-44FD-9844-C4F3477793FA}" destId="{13EB079A-C35A-44EA-80FA-41CF86672689}" srcOrd="13" destOrd="0" presId="urn:microsoft.com/office/officeart/2005/8/layout/cycle6"/>
    <dgm:cxn modelId="{88B078A8-D2BF-40A7-8C77-9159015B4F28}" type="presParOf" srcId="{5A764596-76EA-44FD-9844-C4F3477793FA}" destId="{7C326482-1191-4653-93FB-BDC014472D2E}" srcOrd="14" destOrd="0" presId="urn:microsoft.com/office/officeart/2005/8/layout/cycle6"/>
    <dgm:cxn modelId="{5EB707B7-2799-4DB2-A1FE-83A24A961CCE}" type="presParOf" srcId="{5A764596-76EA-44FD-9844-C4F3477793FA}" destId="{20CD565A-C383-48C5-AF63-E47F7ED77B19}" srcOrd="15" destOrd="0" presId="urn:microsoft.com/office/officeart/2005/8/layout/cycle6"/>
    <dgm:cxn modelId="{773F2EF4-9B39-4716-B31B-8891D05C8D2B}" type="presParOf" srcId="{5A764596-76EA-44FD-9844-C4F3477793FA}" destId="{58B38670-9517-41FD-AD28-8C30F3853E82}" srcOrd="16" destOrd="0" presId="urn:microsoft.com/office/officeart/2005/8/layout/cycle6"/>
    <dgm:cxn modelId="{A795AF43-50D9-4638-A6E6-352E0973E4EB}" type="presParOf" srcId="{5A764596-76EA-44FD-9844-C4F3477793FA}" destId="{F0C9131D-B400-4310-8FDD-509D7D11DEC0}" srcOrd="17" destOrd="0" presId="urn:microsoft.com/office/officeart/2005/8/layout/cycle6"/>
    <dgm:cxn modelId="{0CF1D1A2-4EF1-4501-919D-7DCA725463CF}" type="presParOf" srcId="{5A764596-76EA-44FD-9844-C4F3477793FA}" destId="{AB1160FE-F071-4968-8D5B-7A739287145C}" srcOrd="18" destOrd="0" presId="urn:microsoft.com/office/officeart/2005/8/layout/cycle6"/>
    <dgm:cxn modelId="{C68D2909-C30C-460F-A6AE-87E16B6E1687}" type="presParOf" srcId="{5A764596-76EA-44FD-9844-C4F3477793FA}" destId="{36C5460C-F66A-40EC-B9A6-9DCC85E0A607}" srcOrd="19" destOrd="0" presId="urn:microsoft.com/office/officeart/2005/8/layout/cycle6"/>
    <dgm:cxn modelId="{459F67A4-91F8-4B6A-BA45-3F2226093EFD}" type="presParOf" srcId="{5A764596-76EA-44FD-9844-C4F3477793FA}" destId="{E6FE9B26-780B-4BC5-8F41-77CFE8323F66}" srcOrd="20" destOrd="0" presId="urn:microsoft.com/office/officeart/2005/8/layout/cycle6"/>
    <dgm:cxn modelId="{B76EC3A7-656A-41E8-BF8C-4E703E903FCD}" type="presParOf" srcId="{5A764596-76EA-44FD-9844-C4F3477793FA}" destId="{E271AC7F-4FAE-4573-9960-76FD76C7ACF7}" srcOrd="21" destOrd="0" presId="urn:microsoft.com/office/officeart/2005/8/layout/cycle6"/>
    <dgm:cxn modelId="{2557CFFB-E657-4A4E-8FB0-12BD1520995F}" type="presParOf" srcId="{5A764596-76EA-44FD-9844-C4F3477793FA}" destId="{C13CCB99-01A9-4A8F-A3BB-416EFFBA9139}" srcOrd="22" destOrd="0" presId="urn:microsoft.com/office/officeart/2005/8/layout/cycle6"/>
    <dgm:cxn modelId="{5BBCC575-C227-4530-A8A0-B93EFCA81081}" type="presParOf" srcId="{5A764596-76EA-44FD-9844-C4F3477793FA}" destId="{7255A365-0BD8-4A77-A84E-2979E90E3576}" srcOrd="23" destOrd="0" presId="urn:microsoft.com/office/officeart/2005/8/layout/cycle6"/>
    <dgm:cxn modelId="{5C5509E3-6CEB-421B-B5F5-AB94230C0F1B}" type="presParOf" srcId="{5A764596-76EA-44FD-9844-C4F3477793FA}" destId="{74B934E4-E298-42D0-91E4-D012A252D27D}" srcOrd="24" destOrd="0" presId="urn:microsoft.com/office/officeart/2005/8/layout/cycle6"/>
    <dgm:cxn modelId="{4D69767E-B4C7-4A82-8666-C9AA21DA9187}" type="presParOf" srcId="{5A764596-76EA-44FD-9844-C4F3477793FA}" destId="{025C90B2-C356-4C11-ACE5-98700377D5F7}" srcOrd="25" destOrd="0" presId="urn:microsoft.com/office/officeart/2005/8/layout/cycle6"/>
    <dgm:cxn modelId="{530D58EC-E191-4DC1-B775-4D9D88A6E6A4}" type="presParOf" srcId="{5A764596-76EA-44FD-9844-C4F3477793FA}" destId="{47FE5816-1CC2-463A-B279-CD78F13DB78A}" srcOrd="26" destOrd="0" presId="urn:microsoft.com/office/officeart/2005/8/layout/cycle6"/>
    <dgm:cxn modelId="{4B65A96B-0D70-4D34-BEBB-B1906674825C}" type="presParOf" srcId="{5A764596-76EA-44FD-9844-C4F3477793FA}" destId="{DDE2454F-E4FC-4B3B-A35A-CEB05F9F8C39}" srcOrd="27" destOrd="0" presId="urn:microsoft.com/office/officeart/2005/8/layout/cycle6"/>
    <dgm:cxn modelId="{D8553D6B-30FD-42B9-A3B6-0BDE481120AB}" type="presParOf" srcId="{5A764596-76EA-44FD-9844-C4F3477793FA}" destId="{BD3EAB8F-03D0-4F98-ACD5-D332588261E4}" srcOrd="28" destOrd="0" presId="urn:microsoft.com/office/officeart/2005/8/layout/cycle6"/>
    <dgm:cxn modelId="{221E07E4-67B1-46B2-A116-B68FCC32D7FD}" type="presParOf" srcId="{5A764596-76EA-44FD-9844-C4F3477793FA}" destId="{04163E92-EB08-4613-8BFB-8D726AC512F7}" srcOrd="29" destOrd="0" presId="urn:microsoft.com/office/officeart/2005/8/layout/cycle6"/>
    <dgm:cxn modelId="{2F4CCA1B-1734-48E8-9741-7689B5327B67}" type="presParOf" srcId="{5A764596-76EA-44FD-9844-C4F3477793FA}" destId="{1BF03F5A-3150-41A6-8D8C-A0713AFFF3A4}" srcOrd="30" destOrd="0" presId="urn:microsoft.com/office/officeart/2005/8/layout/cycle6"/>
    <dgm:cxn modelId="{14562853-0F90-44FD-A6AE-4B58EBCCD206}" type="presParOf" srcId="{5A764596-76EA-44FD-9844-C4F3477793FA}" destId="{74908A99-E680-4B75-B56F-1EE59BA3C3DE}" srcOrd="31" destOrd="0" presId="urn:microsoft.com/office/officeart/2005/8/layout/cycle6"/>
    <dgm:cxn modelId="{FAACB89C-7458-48D2-91D6-EEB714810626}" type="presParOf" srcId="{5A764596-76EA-44FD-9844-C4F3477793FA}" destId="{87089361-D481-4063-9883-14ED1206E096}" srcOrd="32" destOrd="0" presId="urn:microsoft.com/office/officeart/2005/8/layout/cycle6"/>
    <dgm:cxn modelId="{A74F344A-C4DA-4311-9038-85A01EFB15A9}" type="presParOf" srcId="{5A764596-76EA-44FD-9844-C4F3477793FA}" destId="{557294F5-4D66-4529-B832-38920EA6223E}" srcOrd="33" destOrd="0" presId="urn:microsoft.com/office/officeart/2005/8/layout/cycle6"/>
    <dgm:cxn modelId="{80580030-C316-4608-B24B-101BAE12062C}" type="presParOf" srcId="{5A764596-76EA-44FD-9844-C4F3477793FA}" destId="{2BE11901-E443-4967-B80C-C53038FA97D1}" srcOrd="34" destOrd="0" presId="urn:microsoft.com/office/officeart/2005/8/layout/cycle6"/>
    <dgm:cxn modelId="{EC34680D-9A58-460B-86F4-F59746C61682}" type="presParOf" srcId="{5A764596-76EA-44FD-9844-C4F3477793FA}" destId="{445EB2FD-E34B-4A52-95A3-4796542C9F58}" srcOrd="35" destOrd="0" presId="urn:microsoft.com/office/officeart/2005/8/layout/cycle6"/>
    <dgm:cxn modelId="{1258231F-988D-468D-80B8-65A65859BD51}" type="presParOf" srcId="{5A764596-76EA-44FD-9844-C4F3477793FA}" destId="{FB2F1020-8A34-42E9-9D6B-9231AD6B8070}" srcOrd="36" destOrd="0" presId="urn:microsoft.com/office/officeart/2005/8/layout/cycle6"/>
    <dgm:cxn modelId="{BF66DFA8-4932-408C-B6B9-EFDE5AD98F4D}" type="presParOf" srcId="{5A764596-76EA-44FD-9844-C4F3477793FA}" destId="{82769727-3ABB-44C5-8C98-74E9D412F13B}" srcOrd="37" destOrd="0" presId="urn:microsoft.com/office/officeart/2005/8/layout/cycle6"/>
    <dgm:cxn modelId="{1F2CA169-1926-473C-AA7A-8A415934DC87}" type="presParOf" srcId="{5A764596-76EA-44FD-9844-C4F3477793FA}" destId="{871B901C-A2A1-4D71-9A1A-4B2131786A4E}" srcOrd="38" destOrd="0" presId="urn:microsoft.com/office/officeart/2005/8/layout/cycle6"/>
    <dgm:cxn modelId="{0A698AAF-1E24-4D73-8834-7A0BBF5ADC7D}" type="presParOf" srcId="{5A764596-76EA-44FD-9844-C4F3477793FA}" destId="{0D7DDDEF-6E51-4B41-954B-C31B808A9324}" srcOrd="39" destOrd="0" presId="urn:microsoft.com/office/officeart/2005/8/layout/cycle6"/>
    <dgm:cxn modelId="{171536AE-9C37-4C08-9D4F-C8DC118745A7}" type="presParOf" srcId="{5A764596-76EA-44FD-9844-C4F3477793FA}" destId="{1DB5D768-0A01-4E9E-AA49-5D472BED317F}" srcOrd="40" destOrd="0" presId="urn:microsoft.com/office/officeart/2005/8/layout/cycle6"/>
    <dgm:cxn modelId="{CC32CC01-9F9D-478A-AE72-A1B8284F34BF}" type="presParOf" srcId="{5A764596-76EA-44FD-9844-C4F3477793FA}" destId="{5FC1239A-CF5C-4EDB-B536-9689DB271327}" srcOrd="41" destOrd="0" presId="urn:microsoft.com/office/officeart/2005/8/layout/cycle6"/>
    <dgm:cxn modelId="{EAD8BCE8-5962-4666-9365-7411A45002EF}" type="presParOf" srcId="{5A764596-76EA-44FD-9844-C4F3477793FA}" destId="{21A06E47-7509-4044-8BF9-0CA105CA5747}" srcOrd="42" destOrd="0" presId="urn:microsoft.com/office/officeart/2005/8/layout/cycle6"/>
    <dgm:cxn modelId="{FE6D739C-BEC3-4ADC-9491-DDDD993D1B13}" type="presParOf" srcId="{5A764596-76EA-44FD-9844-C4F3477793FA}" destId="{68F52748-5B67-4ECC-BC8B-C4B26801FAFC}" srcOrd="43" destOrd="0" presId="urn:microsoft.com/office/officeart/2005/8/layout/cycle6"/>
    <dgm:cxn modelId="{191B251A-6D11-4DE2-A41E-E08F095C2D31}" type="presParOf" srcId="{5A764596-76EA-44FD-9844-C4F3477793FA}" destId="{E5520A7F-AA1A-46CB-AAB8-9498D3C68059}" srcOrd="44" destOrd="0" presId="urn:microsoft.com/office/officeart/2005/8/layout/cycle6"/>
    <dgm:cxn modelId="{4B82EA96-C4DC-4BB1-A92C-B890C556288A}" type="presParOf" srcId="{5A764596-76EA-44FD-9844-C4F3477793FA}" destId="{1B74EF80-407B-49FE-962F-E04064A5E42F}" srcOrd="45" destOrd="0" presId="urn:microsoft.com/office/officeart/2005/8/layout/cycle6"/>
    <dgm:cxn modelId="{6C5024EF-5726-4D48-8557-ABC402357C4A}" type="presParOf" srcId="{5A764596-76EA-44FD-9844-C4F3477793FA}" destId="{628E12ED-F37A-4714-BB9E-84014BC7B9CA}" srcOrd="46" destOrd="0" presId="urn:microsoft.com/office/officeart/2005/8/layout/cycle6"/>
    <dgm:cxn modelId="{008B075B-4A1E-4586-A11A-7C3DF8D09AE4}" type="presParOf" srcId="{5A764596-76EA-44FD-9844-C4F3477793FA}" destId="{A5947DCB-33E4-4A2E-9B9D-76A651B95947}" srcOrd="47" destOrd="0" presId="urn:microsoft.com/office/officeart/2005/8/layout/cycle6"/>
    <dgm:cxn modelId="{1D3EC116-0BC9-4290-9AF6-1454FCFEE679}" type="presParOf" srcId="{5A764596-76EA-44FD-9844-C4F3477793FA}" destId="{C0EBAE9F-07A8-4505-9D29-964EE9C95CD6}" srcOrd="48" destOrd="0" presId="urn:microsoft.com/office/officeart/2005/8/layout/cycle6"/>
    <dgm:cxn modelId="{DDD17C6C-0EA1-46FC-A4C1-04BDE6D30E92}" type="presParOf" srcId="{5A764596-76EA-44FD-9844-C4F3477793FA}" destId="{CEA01F0C-574E-44F3-9F7E-3C6D9E73019E}" srcOrd="49" destOrd="0" presId="urn:microsoft.com/office/officeart/2005/8/layout/cycle6"/>
    <dgm:cxn modelId="{9E859E08-0C2D-462C-9D2F-E89AE010EF9C}" type="presParOf" srcId="{5A764596-76EA-44FD-9844-C4F3477793FA}" destId="{2F658093-BE7C-4B94-99DA-81DEF6A1B8AD}" srcOrd="50" destOrd="0" presId="urn:microsoft.com/office/officeart/2005/8/layout/cycle6"/>
    <dgm:cxn modelId="{33FD87AB-8624-4AFE-BD5D-6721BCF8CB5B}" type="presParOf" srcId="{5A764596-76EA-44FD-9844-C4F3477793FA}" destId="{C4AECC3A-A064-48FA-902A-B9D970FD0311}" srcOrd="51" destOrd="0" presId="urn:microsoft.com/office/officeart/2005/8/layout/cycle6"/>
    <dgm:cxn modelId="{C817EE1A-1AD5-4B2C-AE1F-7E043BCBB0DA}" type="presParOf" srcId="{5A764596-76EA-44FD-9844-C4F3477793FA}" destId="{216E843E-29FA-4295-88A9-35CA05A35983}" srcOrd="52" destOrd="0" presId="urn:microsoft.com/office/officeart/2005/8/layout/cycle6"/>
    <dgm:cxn modelId="{666A1439-1898-4A06-9827-D0AAD6FF3F4F}" type="presParOf" srcId="{5A764596-76EA-44FD-9844-C4F3477793FA}" destId="{9FBAFB75-4D48-431F-9E4B-52EFA93B5FF0}" srcOrd="53" destOrd="0" presId="urn:microsoft.com/office/officeart/2005/8/layout/cycle6"/>
    <dgm:cxn modelId="{ECBE81FA-08F2-4567-A4F4-9C65A1AC8E5B}" type="presParOf" srcId="{5A764596-76EA-44FD-9844-C4F3477793FA}" destId="{31F9A451-E0B2-48DF-82E2-1C7937C371B2}" srcOrd="54" destOrd="0" presId="urn:microsoft.com/office/officeart/2005/8/layout/cycle6"/>
    <dgm:cxn modelId="{9DE95123-AE59-4F96-9064-9DB455AFC814}" type="presParOf" srcId="{5A764596-76EA-44FD-9844-C4F3477793FA}" destId="{465758F8-AC63-43F7-894A-899CB0CA66C3}" srcOrd="55" destOrd="0" presId="urn:microsoft.com/office/officeart/2005/8/layout/cycle6"/>
    <dgm:cxn modelId="{20D27F5E-427D-4982-8A68-7A446DED13AA}" type="presParOf" srcId="{5A764596-76EA-44FD-9844-C4F3477793FA}" destId="{65A2142B-8E54-4ECA-98B3-20A5575C1F3D}" srcOrd="56" destOrd="0" presId="urn:microsoft.com/office/officeart/2005/8/layout/cycle6"/>
  </dgm:cxnLst>
  <dgm:bg>
    <a:noFill/>
  </dgm:bg>
  <dgm:whole>
    <a:ln>
      <a:noFill/>
    </a:ln>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60842E39-50A8-44B9-968A-A4AA4E48B9E7}">
      <dsp:nvSpPr>
        <dsp:cNvPr id="0" name=""/>
        <dsp:cNvSpPr/>
      </dsp:nvSpPr>
      <dsp:spPr>
        <a:xfrm>
          <a:off x="4216004" y="-333474"/>
          <a:ext cx="1315327" cy="1160587"/>
        </a:xfrm>
        <a:prstGeom prst="pentagon">
          <a:avLst/>
        </a:prstGeom>
        <a:solidFill>
          <a:schemeClr val="accent1">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340" tIns="53340" rIns="53340" bIns="53340" numCol="1" spcCol="1270" anchor="ctr" anchorCtr="0">
          <a:noAutofit/>
        </a:bodyPr>
        <a:lstStyle/>
        <a:p>
          <a:pPr marL="0" lvl="0" indent="0" algn="ctr" defTabSz="622300">
            <a:lnSpc>
              <a:spcPct val="90000"/>
            </a:lnSpc>
            <a:spcBef>
              <a:spcPct val="0"/>
            </a:spcBef>
            <a:spcAft>
              <a:spcPct val="35000"/>
            </a:spcAft>
            <a:buNone/>
          </a:pPr>
          <a:r>
            <a:rPr lang="es-CO" sz="1400" kern="1200">
              <a:latin typeface="Myriad Pro" panose="020B0503030403020204" pitchFamily="34" charset="0"/>
            </a:rPr>
            <a:t>Plan de Acción Anual</a:t>
          </a:r>
        </a:p>
      </dsp:txBody>
      <dsp:txXfrm>
        <a:off x="4467210" y="-59497"/>
        <a:ext cx="812915" cy="886607"/>
      </dsp:txXfrm>
    </dsp:sp>
    <dsp:sp modelId="{DBF07BFE-E927-4125-B08E-33539D9F9484}">
      <dsp:nvSpPr>
        <dsp:cNvPr id="0" name=""/>
        <dsp:cNvSpPr/>
      </dsp:nvSpPr>
      <dsp:spPr>
        <a:xfrm>
          <a:off x="819517" y="246819"/>
          <a:ext cx="8108301" cy="8108301"/>
        </a:xfrm>
        <a:custGeom>
          <a:avLst/>
          <a:gdLst/>
          <a:ahLst/>
          <a:cxnLst/>
          <a:rect l="0" t="0" r="0" b="0"/>
          <a:pathLst>
            <a:path>
              <a:moveTo>
                <a:pt x="4711825" y="53700"/>
              </a:moveTo>
              <a:arcTo wR="4054150" hR="4054150" stAng="16760156" swAng="915"/>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0079D3D2-EA32-493B-AA5E-62EBAAA4FED2}">
      <dsp:nvSpPr>
        <dsp:cNvPr id="0" name=""/>
        <dsp:cNvSpPr/>
      </dsp:nvSpPr>
      <dsp:spPr>
        <a:xfrm>
          <a:off x="5532418" y="-114675"/>
          <a:ext cx="1315259" cy="1162319"/>
        </a:xfrm>
        <a:prstGeom prst="pentagon">
          <a:avLst/>
        </a:prstGeom>
        <a:solidFill>
          <a:schemeClr val="accent1">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53340" tIns="53340" rIns="53340" bIns="53340" numCol="1" spcCol="1270" anchor="ctr" anchorCtr="0">
          <a:noAutofit/>
        </a:bodyPr>
        <a:lstStyle/>
        <a:p>
          <a:pPr marL="0" lvl="0" indent="0" algn="ctr" defTabSz="622300">
            <a:lnSpc>
              <a:spcPct val="90000"/>
            </a:lnSpc>
            <a:spcBef>
              <a:spcPct val="0"/>
            </a:spcBef>
            <a:spcAft>
              <a:spcPct val="35000"/>
            </a:spcAft>
            <a:buNone/>
          </a:pPr>
          <a:r>
            <a:rPr lang="es-CO" sz="1400" kern="1200">
              <a:latin typeface="Myriad Pro" panose="020B0503030403020204" pitchFamily="34" charset="0"/>
            </a:rPr>
            <a:t>Plan de Gasto Público</a:t>
          </a:r>
        </a:p>
      </dsp:txBody>
      <dsp:txXfrm>
        <a:off x="5783611" y="159711"/>
        <a:ext cx="812873" cy="887930"/>
      </dsp:txXfrm>
    </dsp:sp>
    <dsp:sp modelId="{6246BF1A-B0FC-48A0-896C-800586FBA1E8}">
      <dsp:nvSpPr>
        <dsp:cNvPr id="0" name=""/>
        <dsp:cNvSpPr/>
      </dsp:nvSpPr>
      <dsp:spPr>
        <a:xfrm>
          <a:off x="4617875" y="-6914767"/>
          <a:ext cx="8108301" cy="8108301"/>
        </a:xfrm>
        <a:custGeom>
          <a:avLst/>
          <a:gdLst/>
          <a:ahLst/>
          <a:cxnLst/>
          <a:rect l="0" t="0" r="0" b="0"/>
          <a:pathLst>
            <a:path>
              <a:moveTo>
                <a:pt x="2228290" y="7673870"/>
              </a:moveTo>
              <a:arcTo wR="4054150" hR="4054150" stAng="7006038" swAng="140790"/>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3A9E96CA-3ED9-4F07-A1C7-9E87059BEFAC}">
      <dsp:nvSpPr>
        <dsp:cNvPr id="0" name=""/>
        <dsp:cNvSpPr/>
      </dsp:nvSpPr>
      <dsp:spPr>
        <a:xfrm>
          <a:off x="6698015" y="594241"/>
          <a:ext cx="1331526" cy="1014867"/>
        </a:xfrm>
        <a:prstGeom prst="pentagon">
          <a:avLst/>
        </a:prstGeom>
        <a:solidFill>
          <a:schemeClr val="accent1">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kern="1200">
              <a:latin typeface="Myriad Pro" panose="020B0503030403020204" pitchFamily="34" charset="0"/>
            </a:rPr>
            <a:t>Plan Anual de Adquisiones</a:t>
          </a:r>
        </a:p>
      </dsp:txBody>
      <dsp:txXfrm>
        <a:off x="6952315" y="833818"/>
        <a:ext cx="822926" cy="775287"/>
      </dsp:txXfrm>
    </dsp:sp>
    <dsp:sp modelId="{B2567EBB-52FD-4224-AE39-922FD372098F}">
      <dsp:nvSpPr>
        <dsp:cNvPr id="0" name=""/>
        <dsp:cNvSpPr/>
      </dsp:nvSpPr>
      <dsp:spPr>
        <a:xfrm>
          <a:off x="6785130" y="-5242745"/>
          <a:ext cx="8108301" cy="8108301"/>
        </a:xfrm>
        <a:custGeom>
          <a:avLst/>
          <a:gdLst/>
          <a:ahLst/>
          <a:cxnLst/>
          <a:rect l="0" t="0" r="0" b="0"/>
          <a:pathLst>
            <a:path>
              <a:moveTo>
                <a:pt x="1119050" y="6850813"/>
              </a:moveTo>
              <a:arcTo wR="4054150" hR="4054150" stAng="8183015" swAng="119534"/>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B43B5E83-8BD5-4C6D-B125-5CD64E737143}">
      <dsp:nvSpPr>
        <dsp:cNvPr id="0" name=""/>
        <dsp:cNvSpPr/>
      </dsp:nvSpPr>
      <dsp:spPr>
        <a:xfrm>
          <a:off x="7610003" y="1503266"/>
          <a:ext cx="1315327" cy="1160587"/>
        </a:xfrm>
        <a:prstGeom prst="pentagon">
          <a:avLst/>
        </a:prstGeom>
        <a:solidFill>
          <a:schemeClr val="accent6">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kern="1200">
              <a:latin typeface="Myriad Pro" panose="020B0503030403020204" pitchFamily="34" charset="0"/>
            </a:rPr>
            <a:t>Plan Estratégico Talento Humano</a:t>
          </a:r>
        </a:p>
      </dsp:txBody>
      <dsp:txXfrm>
        <a:off x="7861209" y="1777243"/>
        <a:ext cx="812915" cy="886607"/>
      </dsp:txXfrm>
    </dsp:sp>
    <dsp:sp modelId="{2203F5A6-EDD7-4A05-9B54-C16897B02A87}">
      <dsp:nvSpPr>
        <dsp:cNvPr id="0" name=""/>
        <dsp:cNvSpPr/>
      </dsp:nvSpPr>
      <dsp:spPr>
        <a:xfrm>
          <a:off x="488545" y="-1050412"/>
          <a:ext cx="8108301" cy="8108301"/>
        </a:xfrm>
        <a:custGeom>
          <a:avLst/>
          <a:gdLst/>
          <a:ahLst/>
          <a:cxnLst/>
          <a:rect l="0" t="0" r="0" b="0"/>
          <a:pathLst>
            <a:path>
              <a:moveTo>
                <a:pt x="8094107" y="3715198"/>
              </a:moveTo>
              <a:arcTo wR="4054150" hR="4054150" stAng="21312247" swAng="77754"/>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B48AD44C-21E2-484C-97D5-1A6B9DC2C686}">
      <dsp:nvSpPr>
        <dsp:cNvPr id="0" name=""/>
        <dsp:cNvSpPr/>
      </dsp:nvSpPr>
      <dsp:spPr>
        <a:xfrm>
          <a:off x="8122563" y="2757173"/>
          <a:ext cx="1315327" cy="1160587"/>
        </a:xfrm>
        <a:prstGeom prst="pentagon">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s-CO" sz="1200" kern="1200">
              <a:latin typeface="Myriad Pro" panose="020B0503030403020204" pitchFamily="34" charset="0"/>
            </a:rPr>
            <a:t>Plan Anual de Vacantes</a:t>
          </a:r>
        </a:p>
      </dsp:txBody>
      <dsp:txXfrm>
        <a:off x="8373769" y="3031150"/>
        <a:ext cx="812915" cy="886607"/>
      </dsp:txXfrm>
    </dsp:sp>
    <dsp:sp modelId="{7C326482-1191-4653-93FB-BDC014472D2E}">
      <dsp:nvSpPr>
        <dsp:cNvPr id="0" name=""/>
        <dsp:cNvSpPr/>
      </dsp:nvSpPr>
      <dsp:spPr>
        <a:xfrm>
          <a:off x="963490" y="1098940"/>
          <a:ext cx="8108301" cy="8108301"/>
        </a:xfrm>
        <a:custGeom>
          <a:avLst/>
          <a:gdLst/>
          <a:ahLst/>
          <a:cxnLst/>
          <a:rect l="0" t="0" r="0" b="0"/>
          <a:pathLst>
            <a:path>
              <a:moveTo>
                <a:pt x="7915948" y="2820190"/>
              </a:moveTo>
              <a:arcTo wR="4054150" hR="4054150" stAng="20536786" swAng="119493"/>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20CD565A-C383-48C5-AF63-E47F7ED77B19}">
      <dsp:nvSpPr>
        <dsp:cNvPr id="0" name=""/>
        <dsp:cNvSpPr/>
      </dsp:nvSpPr>
      <dsp:spPr>
        <a:xfrm>
          <a:off x="8256308" y="4055465"/>
          <a:ext cx="1315327" cy="1160587"/>
        </a:xfrm>
        <a:prstGeom prst="pentagon">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s-CO" sz="1200" kern="1200">
              <a:latin typeface="Myriad Pro" panose="020B0503030403020204" pitchFamily="34" charset="0"/>
            </a:rPr>
            <a:t>Plan de Previsión RRHH</a:t>
          </a:r>
        </a:p>
      </dsp:txBody>
      <dsp:txXfrm>
        <a:off x="8507514" y="4329442"/>
        <a:ext cx="812915" cy="886607"/>
      </dsp:txXfrm>
    </dsp:sp>
    <dsp:sp modelId="{F0C9131D-B400-4310-8FDD-509D7D11DEC0}">
      <dsp:nvSpPr>
        <dsp:cNvPr id="0" name=""/>
        <dsp:cNvSpPr/>
      </dsp:nvSpPr>
      <dsp:spPr>
        <a:xfrm>
          <a:off x="819517" y="246819"/>
          <a:ext cx="8108301" cy="8108301"/>
        </a:xfrm>
        <a:custGeom>
          <a:avLst/>
          <a:gdLst/>
          <a:ahLst/>
          <a:cxnLst/>
          <a:rect l="0" t="0" r="0" b="0"/>
          <a:pathLst>
            <a:path>
              <a:moveTo>
                <a:pt x="8003367" y="4970570"/>
              </a:moveTo>
              <a:arcTo wR="4054150" hR="4054150" stAng="783859" swAng="114054"/>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AB1160FE-F071-4968-8D5B-7A739287145C}">
      <dsp:nvSpPr>
        <dsp:cNvPr id="0" name=""/>
        <dsp:cNvSpPr/>
      </dsp:nvSpPr>
      <dsp:spPr>
        <a:xfrm>
          <a:off x="7840943" y="5349210"/>
          <a:ext cx="1490816" cy="1160587"/>
        </a:xfrm>
        <a:prstGeom prst="pentagon">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s-CO" sz="1200" kern="1200">
              <a:latin typeface="Myriad Pro" panose="020B0503030403020204" pitchFamily="34" charset="0"/>
            </a:rPr>
            <a:t>Plan Bienestar e Incentivos</a:t>
          </a:r>
        </a:p>
      </dsp:txBody>
      <dsp:txXfrm>
        <a:off x="8125664" y="5623187"/>
        <a:ext cx="921374" cy="886607"/>
      </dsp:txXfrm>
    </dsp:sp>
    <dsp:sp modelId="{E6FE9B26-780B-4BC5-8F41-77CFE8323F66}">
      <dsp:nvSpPr>
        <dsp:cNvPr id="0" name=""/>
        <dsp:cNvSpPr/>
      </dsp:nvSpPr>
      <dsp:spPr>
        <a:xfrm>
          <a:off x="7646456" y="4621154"/>
          <a:ext cx="8108301" cy="8108301"/>
        </a:xfrm>
        <a:custGeom>
          <a:avLst/>
          <a:gdLst/>
          <a:ahLst/>
          <a:cxnLst/>
          <a:rect l="0" t="0" r="0" b="0"/>
          <a:pathLst>
            <a:path>
              <a:moveTo>
                <a:pt x="627077" y="1888207"/>
              </a:moveTo>
              <a:arcTo wR="4054150" hR="4054150" stAng="12737597" swAng="42754"/>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E271AC7F-4FAE-4573-9960-76FD76C7ACF7}">
      <dsp:nvSpPr>
        <dsp:cNvPr id="0" name=""/>
        <dsp:cNvSpPr/>
      </dsp:nvSpPr>
      <dsp:spPr>
        <a:xfrm>
          <a:off x="7198740" y="6466478"/>
          <a:ext cx="1315327" cy="1160587"/>
        </a:xfrm>
        <a:prstGeom prst="pentagon">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4290" tIns="34290" rIns="34290" bIns="34290" numCol="1" spcCol="1270" anchor="ctr" anchorCtr="0">
          <a:noAutofit/>
        </a:bodyPr>
        <a:lstStyle/>
        <a:p>
          <a:pPr marL="0" lvl="0" indent="0" algn="ctr" defTabSz="400050">
            <a:lnSpc>
              <a:spcPct val="90000"/>
            </a:lnSpc>
            <a:spcBef>
              <a:spcPct val="0"/>
            </a:spcBef>
            <a:spcAft>
              <a:spcPct val="35000"/>
            </a:spcAft>
            <a:buNone/>
          </a:pPr>
          <a:r>
            <a:rPr lang="es-CO" sz="900" kern="1200">
              <a:latin typeface="Myriad Pro" panose="020B0503030403020204" pitchFamily="34" charset="0"/>
            </a:rPr>
            <a:t>Plan del Sistema de Gestión de Seguridad y Salud en el Trabajo</a:t>
          </a:r>
        </a:p>
      </dsp:txBody>
      <dsp:txXfrm>
        <a:off x="7449946" y="6740455"/>
        <a:ext cx="812915" cy="886607"/>
      </dsp:txXfrm>
    </dsp:sp>
    <dsp:sp modelId="{7255A365-0BD8-4A77-A84E-2979E90E3576}">
      <dsp:nvSpPr>
        <dsp:cNvPr id="0" name=""/>
        <dsp:cNvSpPr/>
      </dsp:nvSpPr>
      <dsp:spPr>
        <a:xfrm>
          <a:off x="5778832" y="6649695"/>
          <a:ext cx="8108301" cy="8108301"/>
        </a:xfrm>
        <a:custGeom>
          <a:avLst/>
          <a:gdLst/>
          <a:ahLst/>
          <a:cxnLst/>
          <a:rect l="0" t="0" r="0" b="0"/>
          <a:pathLst>
            <a:path>
              <a:moveTo>
                <a:pt x="1422881" y="969906"/>
              </a:moveTo>
              <a:arcTo wR="4054150" hR="4054150" stAng="13771885" swAng="325103"/>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74B934E4-E298-42D0-91E4-D012A252D27D}">
      <dsp:nvSpPr>
        <dsp:cNvPr id="0" name=""/>
        <dsp:cNvSpPr/>
      </dsp:nvSpPr>
      <dsp:spPr>
        <a:xfrm>
          <a:off x="6098550" y="7249269"/>
          <a:ext cx="1409361" cy="1234440"/>
        </a:xfrm>
        <a:prstGeom prst="pentagon">
          <a:avLst/>
        </a:prstGeom>
        <a:solidFill>
          <a:schemeClr val="accent6">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kern="1200">
              <a:latin typeface="Myriad Pro" panose="020B0503030403020204" pitchFamily="34" charset="0"/>
            </a:rPr>
            <a:t>Plan Institucional de Capacitación</a:t>
          </a:r>
        </a:p>
      </dsp:txBody>
      <dsp:txXfrm>
        <a:off x="6367715" y="7540680"/>
        <a:ext cx="871031" cy="943026"/>
      </dsp:txXfrm>
    </dsp:sp>
    <dsp:sp modelId="{47FE5816-1CC2-463A-B279-CD78F13DB78A}">
      <dsp:nvSpPr>
        <dsp:cNvPr id="0" name=""/>
        <dsp:cNvSpPr/>
      </dsp:nvSpPr>
      <dsp:spPr>
        <a:xfrm>
          <a:off x="3369354" y="7943037"/>
          <a:ext cx="8108301" cy="8108301"/>
        </a:xfrm>
        <a:custGeom>
          <a:avLst/>
          <a:gdLst/>
          <a:ahLst/>
          <a:cxnLst/>
          <a:rect l="0" t="0" r="0" b="0"/>
          <a:pathLst>
            <a:path>
              <a:moveTo>
                <a:pt x="2730191" y="222275"/>
              </a:moveTo>
              <a:arcTo wR="4054150" hR="4054150" stAng="15056362" swAng="87609"/>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DDE2454F-E4FC-4B3B-A35A-CEB05F9F8C39}">
      <dsp:nvSpPr>
        <dsp:cNvPr id="0" name=""/>
        <dsp:cNvSpPr/>
      </dsp:nvSpPr>
      <dsp:spPr>
        <a:xfrm>
          <a:off x="4883295" y="7719533"/>
          <a:ext cx="1315327" cy="1160587"/>
        </a:xfrm>
        <a:prstGeom prst="pentagon">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kern="1200">
              <a:latin typeface="Myriad Pro" panose="020B0503030403020204" pitchFamily="34" charset="0"/>
            </a:rPr>
            <a:t>Plan Institucional de Archivo</a:t>
          </a:r>
        </a:p>
      </dsp:txBody>
      <dsp:txXfrm>
        <a:off x="5134501" y="7993510"/>
        <a:ext cx="812915" cy="886607"/>
      </dsp:txXfrm>
    </dsp:sp>
    <dsp:sp modelId="{04163E92-EB08-4613-8BFB-8D726AC512F7}">
      <dsp:nvSpPr>
        <dsp:cNvPr id="0" name=""/>
        <dsp:cNvSpPr/>
      </dsp:nvSpPr>
      <dsp:spPr>
        <a:xfrm>
          <a:off x="844234" y="8355081"/>
          <a:ext cx="8108301" cy="8108301"/>
        </a:xfrm>
        <a:custGeom>
          <a:avLst/>
          <a:gdLst/>
          <a:ahLst/>
          <a:cxnLst/>
          <a:rect l="0" t="0" r="0" b="0"/>
          <a:pathLst>
            <a:path>
              <a:moveTo>
                <a:pt x="4039116" y="27"/>
              </a:moveTo>
              <a:arcTo wR="4054150" hR="4054150" stAng="16187251" swAng="4539"/>
            </a:path>
          </a:pathLst>
        </a:custGeom>
        <a:noFill/>
        <a:ln w="6350" cap="flat" cmpd="sng" algn="ctr">
          <a:solidFill>
            <a:schemeClr val="accent1">
              <a:hueOff val="0"/>
              <a:satOff val="0"/>
              <a:lumOff val="0"/>
              <a:alphaOff val="0"/>
            </a:schemeClr>
          </a:solidFill>
          <a:prstDash val="solid"/>
          <a:miter lim="800000"/>
        </a:ln>
        <a:effectLst/>
      </dsp:spPr>
      <dsp:style>
        <a:lnRef idx="1">
          <a:scrgbClr r="0" g="0" b="0"/>
        </a:lnRef>
        <a:fillRef idx="0">
          <a:scrgbClr r="0" g="0" b="0"/>
        </a:fillRef>
        <a:effectRef idx="0">
          <a:scrgbClr r="0" g="0" b="0"/>
        </a:effectRef>
        <a:fontRef idx="minor"/>
      </dsp:style>
    </dsp:sp>
    <dsp:sp modelId="{1BF03F5A-3150-41A6-8D8C-A0713AFFF3A4}">
      <dsp:nvSpPr>
        <dsp:cNvPr id="0" name=""/>
        <dsp:cNvSpPr/>
      </dsp:nvSpPr>
      <dsp:spPr>
        <a:xfrm>
          <a:off x="3523996" y="7719533"/>
          <a:ext cx="1364760" cy="1160587"/>
        </a:xfrm>
        <a:prstGeom prst="pentagon">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4290" tIns="34290" rIns="34290" bIns="34290" numCol="1" spcCol="1270" anchor="ctr" anchorCtr="0">
          <a:noAutofit/>
        </a:bodyPr>
        <a:lstStyle/>
        <a:p>
          <a:pPr marL="0" lvl="0" indent="0" algn="ctr" defTabSz="400050">
            <a:lnSpc>
              <a:spcPct val="90000"/>
            </a:lnSpc>
            <a:spcBef>
              <a:spcPct val="0"/>
            </a:spcBef>
            <a:spcAft>
              <a:spcPct val="35000"/>
            </a:spcAft>
            <a:buNone/>
          </a:pPr>
          <a:r>
            <a:rPr lang="es-CO" sz="900" kern="1200">
              <a:latin typeface="Myriad Pro" panose="020B0503030403020204" pitchFamily="34" charset="0"/>
            </a:rPr>
            <a:t>Plan de Conservación Documental</a:t>
          </a:r>
        </a:p>
      </dsp:txBody>
      <dsp:txXfrm>
        <a:off x="3784643" y="7993510"/>
        <a:ext cx="843466" cy="886607"/>
      </dsp:txXfrm>
    </dsp:sp>
    <dsp:sp modelId="{87089361-D481-4063-9883-14ED1206E096}">
      <dsp:nvSpPr>
        <dsp:cNvPr id="0" name=""/>
        <dsp:cNvSpPr/>
      </dsp:nvSpPr>
      <dsp:spPr>
        <a:xfrm>
          <a:off x="-3115472" y="7192576"/>
          <a:ext cx="8108301" cy="8108301"/>
        </a:xfrm>
        <a:custGeom>
          <a:avLst/>
          <a:gdLst/>
          <a:ahLst/>
          <a:cxnLst/>
          <a:rect l="0" t="0" r="0" b="0"/>
          <a:pathLst>
            <a:path>
              <a:moveTo>
                <a:pt x="6640254" y="931939"/>
              </a:moveTo>
              <a:arcTo wR="4054150" hR="4054150" stAng="18578082" swAng="84788"/>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557294F5-4D66-4529-B832-38920EA6223E}">
      <dsp:nvSpPr>
        <dsp:cNvPr id="0" name=""/>
        <dsp:cNvSpPr/>
      </dsp:nvSpPr>
      <dsp:spPr>
        <a:xfrm>
          <a:off x="2286435" y="7328775"/>
          <a:ext cx="1315327" cy="1160587"/>
        </a:xfrm>
        <a:prstGeom prst="pentagon">
          <a:avLst/>
        </a:prstGeom>
        <a:solidFill>
          <a:schemeClr val="accent6"/>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kern="1200">
              <a:latin typeface="Myriad Pro" panose="020B0503030403020204" pitchFamily="34" charset="0"/>
            </a:rPr>
            <a:t>Plan Institucional de Gestión Ambiental</a:t>
          </a:r>
        </a:p>
      </dsp:txBody>
      <dsp:txXfrm>
        <a:off x="2537641" y="7602752"/>
        <a:ext cx="812915" cy="886607"/>
      </dsp:txXfrm>
    </dsp:sp>
    <dsp:sp modelId="{445EB2FD-E34B-4A52-95A3-4796542C9F58}">
      <dsp:nvSpPr>
        <dsp:cNvPr id="0" name=""/>
        <dsp:cNvSpPr/>
      </dsp:nvSpPr>
      <dsp:spPr>
        <a:xfrm>
          <a:off x="-3666825" y="6998483"/>
          <a:ext cx="8108301" cy="8108301"/>
        </a:xfrm>
        <a:custGeom>
          <a:avLst/>
          <a:gdLst/>
          <a:ahLst/>
          <a:cxnLst/>
          <a:rect l="0" t="0" r="0" b="0"/>
          <a:pathLst>
            <a:path>
              <a:moveTo>
                <a:pt x="5956010" y="473778"/>
              </a:moveTo>
              <a:arcTo wR="4054150" hR="4054150" stAng="17878609" swAng="258734"/>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FB2F1020-8A34-42E9-9D6B-9231AD6B8070}">
      <dsp:nvSpPr>
        <dsp:cNvPr id="0" name=""/>
        <dsp:cNvSpPr/>
      </dsp:nvSpPr>
      <dsp:spPr>
        <a:xfrm>
          <a:off x="1086459" y="6466478"/>
          <a:ext cx="1608945" cy="1160587"/>
        </a:xfrm>
        <a:prstGeom prst="pentagon">
          <a:avLst/>
        </a:prstGeom>
        <a:solidFill>
          <a:schemeClr val="accent2">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66725">
            <a:lnSpc>
              <a:spcPct val="90000"/>
            </a:lnSpc>
            <a:spcBef>
              <a:spcPct val="0"/>
            </a:spcBef>
            <a:spcAft>
              <a:spcPct val="35000"/>
            </a:spcAft>
            <a:buNone/>
          </a:pPr>
          <a:r>
            <a:rPr lang="es-CO" sz="1050" b="1" kern="1200">
              <a:latin typeface="Myriad Pro" panose="020B0503030403020204" pitchFamily="34" charset="0"/>
            </a:rPr>
            <a:t>Plan Anticorrupción y Atención al Ciudadano</a:t>
          </a:r>
        </a:p>
      </dsp:txBody>
      <dsp:txXfrm>
        <a:off x="1393741" y="6740455"/>
        <a:ext cx="994381" cy="886607"/>
      </dsp:txXfrm>
    </dsp:sp>
    <dsp:sp modelId="{871B901C-A2A1-4D71-9A1A-4B2131786A4E}">
      <dsp:nvSpPr>
        <dsp:cNvPr id="0" name=""/>
        <dsp:cNvSpPr/>
      </dsp:nvSpPr>
      <dsp:spPr>
        <a:xfrm>
          <a:off x="-6007421" y="4621154"/>
          <a:ext cx="8108301" cy="8108301"/>
        </a:xfrm>
        <a:custGeom>
          <a:avLst/>
          <a:gdLst/>
          <a:ahLst/>
          <a:cxnLst/>
          <a:rect l="0" t="0" r="0" b="0"/>
          <a:pathLst>
            <a:path>
              <a:moveTo>
                <a:pt x="7454022" y="1845754"/>
              </a:moveTo>
              <a:arcTo wR="4054150" hR="4054150" stAng="19619649" swAng="42754"/>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0D7DDDEF-6E51-4B41-954B-C31B808A9324}">
      <dsp:nvSpPr>
        <dsp:cNvPr id="0" name=""/>
        <dsp:cNvSpPr/>
      </dsp:nvSpPr>
      <dsp:spPr>
        <a:xfrm>
          <a:off x="503321" y="5349210"/>
          <a:ext cx="1315327" cy="1160587"/>
        </a:xfrm>
        <a:prstGeom prst="pentagon">
          <a:avLst/>
        </a:prstGeom>
        <a:solidFill>
          <a:schemeClr val="accent1">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kern="1200">
              <a:latin typeface="Myriad Pro" panose="020B0503030403020204" pitchFamily="34" charset="0"/>
            </a:rPr>
            <a:t>Plan Estratégico Tecnologías de la Información</a:t>
          </a:r>
        </a:p>
      </dsp:txBody>
      <dsp:txXfrm>
        <a:off x="754527" y="5623187"/>
        <a:ext cx="812915" cy="886607"/>
      </dsp:txXfrm>
    </dsp:sp>
    <dsp:sp modelId="{5FC1239A-CF5C-4EDB-B536-9689DB271327}">
      <dsp:nvSpPr>
        <dsp:cNvPr id="0" name=""/>
        <dsp:cNvSpPr/>
      </dsp:nvSpPr>
      <dsp:spPr>
        <a:xfrm>
          <a:off x="819517" y="246819"/>
          <a:ext cx="8108301" cy="8108301"/>
        </a:xfrm>
        <a:custGeom>
          <a:avLst/>
          <a:gdLst/>
          <a:ahLst/>
          <a:cxnLst/>
          <a:rect l="0" t="0" r="0" b="0"/>
          <a:pathLst>
            <a:path>
              <a:moveTo>
                <a:pt x="137546" y="5101217"/>
              </a:moveTo>
              <a:arcTo wR="4054150" hR="4054150" stAng="9901953" swAng="100915"/>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21A06E47-7509-4044-8BF9-0CA105CA5747}">
      <dsp:nvSpPr>
        <dsp:cNvPr id="0" name=""/>
        <dsp:cNvSpPr/>
      </dsp:nvSpPr>
      <dsp:spPr>
        <a:xfrm>
          <a:off x="63582" y="4040070"/>
          <a:ext cx="1539564" cy="1191378"/>
        </a:xfrm>
        <a:prstGeom prst="pentagon">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b="0" kern="1200">
              <a:ln>
                <a:noFill/>
              </a:ln>
              <a:solidFill>
                <a:schemeClr val="bg1"/>
              </a:solidFill>
              <a:latin typeface="Myriad Pro" panose="020B0503030403020204" pitchFamily="34" charset="0"/>
              <a:cs typeface="Arial" panose="020B0604020202020204" pitchFamily="34" charset="0"/>
            </a:rPr>
            <a:t>Plan de </a:t>
          </a:r>
          <a:r>
            <a:rPr lang="es-CO" sz="1000" b="0" kern="1200" baseline="0">
              <a:ln>
                <a:noFill/>
              </a:ln>
              <a:solidFill>
                <a:schemeClr val="bg1"/>
              </a:solidFill>
              <a:latin typeface="Myriad Pro" panose="020B0503030403020204" pitchFamily="34" charset="0"/>
              <a:cs typeface="Arial" panose="020B0604020202020204" pitchFamily="34" charset="0"/>
            </a:rPr>
            <a:t>Seguridad </a:t>
          </a:r>
        </a:p>
        <a:p>
          <a:pPr marL="0" lvl="0" indent="0" algn="ctr" defTabSz="444500">
            <a:lnSpc>
              <a:spcPct val="90000"/>
            </a:lnSpc>
            <a:spcBef>
              <a:spcPct val="0"/>
            </a:spcBef>
            <a:spcAft>
              <a:spcPct val="35000"/>
            </a:spcAft>
            <a:buNone/>
          </a:pPr>
          <a:r>
            <a:rPr lang="es-CO" sz="1000" b="0" kern="1200" baseline="0">
              <a:ln>
                <a:noFill/>
              </a:ln>
              <a:solidFill>
                <a:schemeClr val="bg1"/>
              </a:solidFill>
              <a:latin typeface="Myriad Pro" panose="020B0503030403020204" pitchFamily="34" charset="0"/>
              <a:cs typeface="Arial" panose="020B0604020202020204" pitchFamily="34" charset="0"/>
            </a:rPr>
            <a:t>y Privacidad de la Información</a:t>
          </a:r>
          <a:endParaRPr lang="es-CO" sz="1000" b="0" kern="1200">
            <a:latin typeface="Myriad Pro" panose="020B0503030403020204" pitchFamily="34" charset="0"/>
          </a:endParaRPr>
        </a:p>
      </dsp:txBody>
      <dsp:txXfrm>
        <a:off x="357614" y="4321315"/>
        <a:ext cx="951500" cy="910130"/>
      </dsp:txXfrm>
    </dsp:sp>
    <dsp:sp modelId="{E5520A7F-AA1A-46CB-AAB8-9498D3C68059}">
      <dsp:nvSpPr>
        <dsp:cNvPr id="0" name=""/>
        <dsp:cNvSpPr/>
      </dsp:nvSpPr>
      <dsp:spPr>
        <a:xfrm>
          <a:off x="819517" y="246819"/>
          <a:ext cx="8108301" cy="8108301"/>
        </a:xfrm>
        <a:custGeom>
          <a:avLst/>
          <a:gdLst/>
          <a:ahLst/>
          <a:cxnLst/>
          <a:rect l="0" t="0" r="0" b="0"/>
          <a:pathLst>
            <a:path>
              <a:moveTo>
                <a:pt x="8442" y="3792647"/>
              </a:moveTo>
              <a:arcTo wR="4054150" hR="4054150" stAng="11021898" swAng="50226"/>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1B74EF80-407B-49FE-962F-E04064A5E42F}">
      <dsp:nvSpPr>
        <dsp:cNvPr id="0" name=""/>
        <dsp:cNvSpPr/>
      </dsp:nvSpPr>
      <dsp:spPr>
        <a:xfrm>
          <a:off x="191311" y="2631683"/>
          <a:ext cx="1504524" cy="1348102"/>
        </a:xfrm>
        <a:prstGeom prst="pentagon">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b="0" kern="1200">
              <a:ln>
                <a:noFill/>
              </a:ln>
              <a:solidFill>
                <a:schemeClr val="bg1"/>
              </a:solidFill>
              <a:latin typeface="Myriad Pro" panose="020B0503030403020204" pitchFamily="34" charset="0"/>
              <a:cs typeface="Arial" panose="020B0604020202020204" pitchFamily="34" charset="0"/>
            </a:rPr>
            <a:t>Plan de Tratamiento</a:t>
          </a:r>
          <a:r>
            <a:rPr lang="es-CO" sz="1000" b="0" kern="1200" baseline="0">
              <a:ln>
                <a:noFill/>
              </a:ln>
              <a:solidFill>
                <a:schemeClr val="bg1"/>
              </a:solidFill>
              <a:latin typeface="Myriad Pro" panose="020B0503030403020204" pitchFamily="34" charset="0"/>
              <a:cs typeface="Arial" panose="020B0604020202020204" pitchFamily="34" charset="0"/>
            </a:rPr>
            <a:t> de Riesgos de Seguridad y Privacidad de la Información</a:t>
          </a:r>
          <a:endParaRPr lang="es-CO" sz="1000" b="0" kern="1200">
            <a:latin typeface="Myriad Pro" panose="020B0503030403020204" pitchFamily="34" charset="0"/>
          </a:endParaRPr>
        </a:p>
      </dsp:txBody>
      <dsp:txXfrm>
        <a:off x="478650" y="2949926"/>
        <a:ext cx="929846" cy="1029856"/>
      </dsp:txXfrm>
    </dsp:sp>
    <dsp:sp modelId="{A5947DCB-33E4-4A2E-9B9D-76A651B95947}">
      <dsp:nvSpPr>
        <dsp:cNvPr id="0" name=""/>
        <dsp:cNvSpPr/>
      </dsp:nvSpPr>
      <dsp:spPr>
        <a:xfrm>
          <a:off x="-6583928" y="-3059583"/>
          <a:ext cx="8108301" cy="8108301"/>
        </a:xfrm>
        <a:custGeom>
          <a:avLst/>
          <a:gdLst/>
          <a:ahLst/>
          <a:cxnLst/>
          <a:rect l="0" t="0" r="0" b="0"/>
          <a:pathLst>
            <a:path>
              <a:moveTo>
                <a:pt x="7762914" y="5691589"/>
              </a:moveTo>
              <a:arcTo wR="4054150" hR="4054150" stAng="1429303" swAng="29278"/>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C0EBAE9F-07A8-4505-9D29-964EE9C95CD6}">
      <dsp:nvSpPr>
        <dsp:cNvPr id="0" name=""/>
        <dsp:cNvSpPr/>
      </dsp:nvSpPr>
      <dsp:spPr>
        <a:xfrm>
          <a:off x="753711" y="1503266"/>
          <a:ext cx="1451914" cy="1160587"/>
        </a:xfrm>
        <a:prstGeom prst="pentagon">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kern="1200">
              <a:latin typeface="Myriad Pro" panose="020B0503030403020204" pitchFamily="34" charset="0"/>
            </a:rPr>
            <a:t>Plan de Preservación Digital</a:t>
          </a:r>
        </a:p>
      </dsp:txBody>
      <dsp:txXfrm>
        <a:off x="1031003" y="1777243"/>
        <a:ext cx="897330" cy="886607"/>
      </dsp:txXfrm>
    </dsp:sp>
    <dsp:sp modelId="{2F658093-BE7C-4B94-99DA-81DEF6A1B8AD}">
      <dsp:nvSpPr>
        <dsp:cNvPr id="0" name=""/>
        <dsp:cNvSpPr/>
      </dsp:nvSpPr>
      <dsp:spPr>
        <a:xfrm>
          <a:off x="-5209258" y="-5169885"/>
          <a:ext cx="8108301" cy="8108301"/>
        </a:xfrm>
        <a:custGeom>
          <a:avLst/>
          <a:gdLst/>
          <a:ahLst/>
          <a:cxnLst/>
          <a:rect l="0" t="0" r="0" b="0"/>
          <a:pathLst>
            <a:path>
              <a:moveTo>
                <a:pt x="7147266" y="6674984"/>
              </a:moveTo>
              <a:arcTo wR="4054150" hR="4054150" stAng="2416500" swAng="199667"/>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C4AECC3A-A064-48FA-902A-B9D970FD0311}">
      <dsp:nvSpPr>
        <dsp:cNvPr id="0" name=""/>
        <dsp:cNvSpPr/>
      </dsp:nvSpPr>
      <dsp:spPr>
        <a:xfrm>
          <a:off x="1660690" y="521382"/>
          <a:ext cx="1445734" cy="1160587"/>
        </a:xfrm>
        <a:prstGeom prst="pentagon">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4290" tIns="34290" rIns="34290" bIns="34290" numCol="1" spcCol="1270" anchor="ctr" anchorCtr="0">
          <a:noAutofit/>
        </a:bodyPr>
        <a:lstStyle/>
        <a:p>
          <a:pPr marL="0" lvl="0" indent="0" algn="ctr" defTabSz="400050">
            <a:lnSpc>
              <a:spcPct val="90000"/>
            </a:lnSpc>
            <a:spcBef>
              <a:spcPct val="0"/>
            </a:spcBef>
            <a:spcAft>
              <a:spcPct val="35000"/>
            </a:spcAft>
            <a:buNone/>
          </a:pPr>
          <a:r>
            <a:rPr lang="es-CO" sz="900" kern="1200">
              <a:latin typeface="Myriad Pro" panose="020B0503030403020204" pitchFamily="34" charset="0"/>
            </a:rPr>
            <a:t>Plan de Mantenimiento de Servicios de Tecnologías de la Información </a:t>
          </a:r>
        </a:p>
      </dsp:txBody>
      <dsp:txXfrm>
        <a:off x="1936802" y="795359"/>
        <a:ext cx="893510" cy="886607"/>
      </dsp:txXfrm>
    </dsp:sp>
    <dsp:sp modelId="{9FBAFB75-4D48-431F-9E4B-52EFA93B5FF0}">
      <dsp:nvSpPr>
        <dsp:cNvPr id="0" name=""/>
        <dsp:cNvSpPr/>
      </dsp:nvSpPr>
      <dsp:spPr>
        <a:xfrm>
          <a:off x="-2921770" y="-6942962"/>
          <a:ext cx="8108301" cy="8108301"/>
        </a:xfrm>
        <a:custGeom>
          <a:avLst/>
          <a:gdLst/>
          <a:ahLst/>
          <a:cxnLst/>
          <a:rect l="0" t="0" r="0" b="0"/>
          <a:pathLst>
            <a:path>
              <a:moveTo>
                <a:pt x="6026158" y="7596370"/>
              </a:moveTo>
              <a:arcTo wR="4054150" hR="4054150" stAng="3653679" swAng="193753"/>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 modelId="{31F9A451-E0B2-48DF-82E2-1C7937C371B2}">
      <dsp:nvSpPr>
        <dsp:cNvPr id="0" name=""/>
        <dsp:cNvSpPr/>
      </dsp:nvSpPr>
      <dsp:spPr>
        <a:xfrm>
          <a:off x="2899623" y="-113809"/>
          <a:ext cx="1315327" cy="1160587"/>
        </a:xfrm>
        <a:prstGeom prst="pentagon">
          <a:avLst/>
        </a:prstGeom>
        <a:solidFill>
          <a:schemeClr val="accent1">
            <a:lumMod val="60000"/>
            <a:lumOff val="4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4290" tIns="34290" rIns="34290" bIns="34290" numCol="1" spcCol="1270" anchor="ctr" anchorCtr="0">
          <a:noAutofit/>
        </a:bodyPr>
        <a:lstStyle/>
        <a:p>
          <a:pPr marL="0" lvl="0" indent="0" algn="ctr" defTabSz="400050">
            <a:lnSpc>
              <a:spcPct val="90000"/>
            </a:lnSpc>
            <a:spcBef>
              <a:spcPct val="0"/>
            </a:spcBef>
            <a:spcAft>
              <a:spcPct val="35000"/>
            </a:spcAft>
            <a:buNone/>
          </a:pPr>
          <a:r>
            <a:rPr lang="es-CO" sz="900" b="1" kern="1200">
              <a:latin typeface="Myriad Pro" panose="020B0503030403020204" pitchFamily="34" charset="0"/>
            </a:rPr>
            <a:t>Plan de Participación Ciudadana en la Gestión - PPCG</a:t>
          </a:r>
        </a:p>
      </dsp:txBody>
      <dsp:txXfrm>
        <a:off x="3150829" y="160168"/>
        <a:ext cx="812915" cy="886607"/>
      </dsp:txXfrm>
    </dsp:sp>
    <dsp:sp modelId="{65A2142B-8E54-4ECA-98B3-20A5575C1F3D}">
      <dsp:nvSpPr>
        <dsp:cNvPr id="0" name=""/>
        <dsp:cNvSpPr/>
      </dsp:nvSpPr>
      <dsp:spPr>
        <a:xfrm>
          <a:off x="819517" y="246819"/>
          <a:ext cx="8108301" cy="8108301"/>
        </a:xfrm>
        <a:custGeom>
          <a:avLst/>
          <a:gdLst/>
          <a:ahLst/>
          <a:cxnLst/>
          <a:rect l="0" t="0" r="0" b="0"/>
          <a:pathLst>
            <a:path>
              <a:moveTo>
                <a:pt x="3395444" y="53870"/>
              </a:moveTo>
              <a:arcTo wR="4054150" hR="4054150" stAng="15638958" swAng="887"/>
            </a:path>
          </a:pathLst>
        </a:custGeom>
        <a:noFill/>
        <a:ln w="6350" cap="flat" cmpd="sng" algn="ctr">
          <a:noFill/>
          <a:prstDash val="solid"/>
          <a:miter lim="800000"/>
        </a:ln>
        <a:effectLst/>
      </dsp:spPr>
      <dsp:style>
        <a:lnRef idx="1">
          <a:scrgbClr r="0" g="0" b="0"/>
        </a:lnRef>
        <a:fillRef idx="0">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cycle6">
  <dgm:title val=""/>
  <dgm:desc val=""/>
  <dgm:catLst>
    <dgm:cat type="cycle" pri="4000"/>
    <dgm:cat type="relationship" pri="24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 modelId="3"/>
      </dgm:ptLst>
      <dgm:cxnLst>
        <dgm:cxn modelId="4" srcId="0" destId="1" srcOrd="0" destOrd="0"/>
        <dgm:cxn modelId="5" srcId="0" destId="2" srcOrd="1" destOrd="0"/>
        <dgm:cxn modelId="6" srcId="0" destId="3" srcOrd="2"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cycle">
    <dgm:varLst>
      <dgm:dir/>
      <dgm:resizeHandles val="exact"/>
    </dgm:varLst>
    <dgm:choose name="Name0">
      <dgm:if name="Name1" func="var" arg="dir" op="equ" val="norm">
        <dgm:choose name="Name2">
          <dgm:if name="Name3" axis="ch" ptType="node" func="cnt" op="gt" val="2">
            <dgm:alg type="cycle">
              <dgm:param type="stAng" val="0"/>
              <dgm:param type="spanAng" val="360"/>
            </dgm:alg>
          </dgm:if>
          <dgm:else name="Name4">
            <dgm:alg type="cycle">
              <dgm:param type="stAng" val="-90"/>
              <dgm:param type="spanAng" val="360"/>
            </dgm:alg>
          </dgm:else>
        </dgm:choose>
      </dgm:if>
      <dgm:else name="Name5">
        <dgm:choose name="Name6">
          <dgm:if name="Name7" axis="ch" ptType="node" func="cnt" op="gt" val="2">
            <dgm:alg type="cycle">
              <dgm:param type="stAng" val="0"/>
              <dgm:param type="spanAng" val="-360"/>
            </dgm:alg>
          </dgm:if>
          <dgm:else name="Name8">
            <dgm:alg type="cycle">
              <dgm:param type="stAng" val="90"/>
              <dgm:param type="spanAng" val="-360"/>
            </dgm:alg>
          </dgm:else>
        </dgm:choose>
      </dgm:else>
    </dgm:choose>
    <dgm:shape xmlns:r="http://schemas.openxmlformats.org/officeDocument/2006/relationships" r:blip="">
      <dgm:adjLst/>
    </dgm:shape>
    <dgm:presOf/>
    <dgm:choose name="Name9">
      <dgm:if name="Name10" func="var" arg="dir" op="equ" val="norm">
        <dgm:constrLst>
          <dgm:constr type="w" for="ch" forName="node" refType="w"/>
          <dgm:constr type="w" for="ch" ptType="sibTrans" refType="w" refFor="ch" refForName="node" op="equ" fact="0.3"/>
          <dgm:constr type="diam" for="ch" ptType="sibTrans" refType="diam" op="equ"/>
          <dgm:constr type="sibSp" refType="w" refFor="ch" refForName="node" op="equ" fact="0.15"/>
          <dgm:constr type="w" for="ch" forName="spNode" refType="sibSp" fact="1.6"/>
          <dgm:constr type="primFontSz" for="ch" forName="node" op="equ" val="65"/>
        </dgm:constrLst>
      </dgm:if>
      <dgm:else name="Name11">
        <dgm:constrLst>
          <dgm:constr type="w" for="ch" forName="node" refType="w"/>
          <dgm:constr type="w" for="ch" ptType="sibTrans" refType="w" refFor="ch" refForName="node" op="equ" fact="0.3"/>
          <dgm:constr type="diam" for="ch" ptType="sibTrans" refType="diam" op="equ" fact="-1"/>
          <dgm:constr type="sibSp" refType="w" refFor="ch" refForName="node" op="equ" fact="0.15"/>
          <dgm:constr type="w" for="ch" forName="spNode" refType="sibSp" fact="1.6"/>
          <dgm:constr type="primFontSz" for="ch" forName="node" op="equ" val="65"/>
        </dgm:constrLst>
      </dgm:else>
    </dgm:choose>
    <dgm:ruleLst/>
    <dgm:forEach name="Name12" axis="ch" ptType="node">
      <dgm:layoutNode name="node">
        <dgm:varLst>
          <dgm:bulletEnabled val="1"/>
        </dgm:varLst>
        <dgm:alg type="tx"/>
        <dgm:shape xmlns:r="http://schemas.openxmlformats.org/officeDocument/2006/relationships" type="roundRect" r:blip="">
          <dgm:adjLst/>
        </dgm:shape>
        <dgm:presOf axis="desOrSelf" ptType="node"/>
        <dgm:constrLst>
          <dgm:constr type="h" refType="w" fact="0.65"/>
          <dgm:constr type="tMarg" refType="primFontSz" fact="0.3"/>
          <dgm:constr type="bMarg" refType="primFontSz" fact="0.3"/>
          <dgm:constr type="lMarg" refType="primFontSz" fact="0.3"/>
          <dgm:constr type="rMarg" refType="primFontSz" fact="0.3"/>
        </dgm:constrLst>
        <dgm:ruleLst>
          <dgm:rule type="primFontSz" val="5" fact="NaN" max="NaN"/>
        </dgm:ruleLst>
      </dgm:layoutNode>
      <dgm:choose name="Name13">
        <dgm:if name="Name14" axis="par ch" ptType="doc node" func="cnt" op="gt" val="1">
          <dgm:layoutNode name="spNode">
            <dgm:alg type="sp"/>
            <dgm:shape xmlns:r="http://schemas.openxmlformats.org/officeDocument/2006/relationships" r:blip="">
              <dgm:adjLst/>
            </dgm:shape>
            <dgm:presOf/>
            <dgm:constrLst>
              <dgm:constr type="h" refType="w"/>
            </dgm:constrLst>
            <dgm:ruleLst/>
          </dgm:layoutNode>
          <dgm:forEach name="Name15" axis="followSib" ptType="sibTrans" hideLastTrans="0" cnt="1">
            <dgm:layoutNode name="sibTrans">
              <dgm:alg type="conn">
                <dgm:param type="dim" val="1D"/>
                <dgm:param type="connRout" val="curve"/>
                <dgm:param type="begPts" val="radial"/>
                <dgm:param type="endPts" val="radial"/>
                <dgm:param type="endSty" val="noArr"/>
              </dgm:alg>
              <dgm:shape xmlns:r="http://schemas.openxmlformats.org/officeDocument/2006/relationships" type="conn" r:blip="">
                <dgm:adjLst/>
              </dgm:shape>
              <dgm:presOf axis="self"/>
              <dgm:constrLst>
                <dgm:constr type="h" refType="w" fact="0.65"/>
                <dgm:constr type="connDist"/>
                <dgm:constr type="begPad" refType="connDist" fact="0.01"/>
                <dgm:constr type="endPad" refType="connDist" fact="0.01"/>
              </dgm:constrLst>
              <dgm:ruleLst/>
            </dgm:layoutNode>
          </dgm:forEach>
        </dgm:if>
        <dgm:else name="Name16"/>
      </dgm:choos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Layout" Target="../diagrams/layout1.xml"/><Relationship Id="rId7" Type="http://schemas.openxmlformats.org/officeDocument/2006/relationships/image" Target="../media/image1.png"/><Relationship Id="rId2" Type="http://schemas.openxmlformats.org/officeDocument/2006/relationships/diagramData" Target="../diagrams/data1.xml"/><Relationship Id="rId1" Type="http://schemas.openxmlformats.org/officeDocument/2006/relationships/hyperlink" Target="#PAAC!A1"/><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TREGRACI&#211;N PLAN ACCI&#211;N ITRC'!A1"/><Relationship Id="rId1" Type="http://schemas.openxmlformats.org/officeDocument/2006/relationships/image" Target="../media/image1.png"/><Relationship Id="rId4"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INTREGRACI&#211;N PLAN ACCI&#211;N ITRC'!A1"/><Relationship Id="rId1" Type="http://schemas.openxmlformats.org/officeDocument/2006/relationships/image" Target="../media/image1.png"/><Relationship Id="rId4"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hyperlink" Target="#'INTREGRACI&#211;N PLAN ACCI&#211;N ITRC'!A1"/><Relationship Id="rId2" Type="http://schemas.openxmlformats.org/officeDocument/2006/relationships/image" Target="../media/image3.png"/><Relationship Id="rId1" Type="http://schemas.openxmlformats.org/officeDocument/2006/relationships/image" Target="../media/image1.png"/><Relationship Id="rId4" Type="http://schemas.openxmlformats.org/officeDocument/2006/relationships/image" Target="../media/image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INTREGRACI&#211;N PLAN ACCI&#211;N ITRC'!A1"/><Relationship Id="rId1" Type="http://schemas.openxmlformats.org/officeDocument/2006/relationships/image" Target="../media/image1.png"/><Relationship Id="rId4"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http://www.google.com.co/imgres?hl=es-419&amp;biw=1600&amp;bih=775&amp;tbm=isch&amp;tbnid=wsa20QMO-qqMsM:&amp;imgrefurl=http://www.hospitalpsiquiatricocali.com/&amp;docid=zMjTWReJVuJf-M&amp;imgurl=http://www.hospitalpsiquiatricocali.com/hdpuv1/modules/mod_ppc_simple_spotlight/img/prosperidad.png&amp;w=740&amp;h=531&amp;ei=7YiKUcvnEo_J4APX_YHYAQ&amp;zoom=1&amp;ved=1t:3588,r:14,s:0,i:122&amp;iact=rc&amp;dur=621&amp;page=1&amp;tbnh=190&amp;tbnw=265&amp;start=0&amp;ndsp=19&amp;tx=156&amp;ty=11" TargetMode="External"/><Relationship Id="rId1" Type="http://schemas.openxmlformats.org/officeDocument/2006/relationships/hyperlink" Target="http://www.google.com.co/imgres?hl=es-419&amp;biw=1600&amp;bih=775&amp;tbm=isch&amp;tbnid=wsa20QMO-qqMsM:&amp;imgrefurl=http://www.hospitalpsiquiatricocali.com/&amp;docid=zMjTWReJVuJf-M&amp;imgurl=http://www.hospitalpsiquiatricocali.com/hdpuv1/modules/mod_ppc_simple_spotlight/img/prosperidad.png&amp;w=740&amp;h=531&amp;ei=7YiKUcvnEo_J4APX_YHYAQ&amp;zoom=1&amp;ved=1t:3588,r:14,s:0,i:122&amp;iact=rc&amp;dur=453&amp;page=1&amp;tbnh=190&amp;tbnw=265&amp;start=0&amp;ndsp=19&amp;tx=144&amp;ty=9" TargetMode="External"/><Relationship Id="rId6" Type="http://schemas.openxmlformats.org/officeDocument/2006/relationships/image" Target="../media/image10.png"/><Relationship Id="rId5" Type="http://schemas.openxmlformats.org/officeDocument/2006/relationships/hyperlink" Target="#'INTREGRACI&#211;N PLAN ACCI&#211;N ITRC'!A1"/><Relationship Id="rId4" Type="http://schemas.openxmlformats.org/officeDocument/2006/relationships/image" Target="../media/image1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INTREGRACI&#211;N PLAN ACCI&#211;N ITRC'!A1"/><Relationship Id="rId1" Type="http://schemas.openxmlformats.org/officeDocument/2006/relationships/image" Target="../media/image1.png"/><Relationship Id="rId4"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INTREGRACI&#211;N PLAN ACCI&#211;N ITRC'!A1"/><Relationship Id="rId1" Type="http://schemas.openxmlformats.org/officeDocument/2006/relationships/image" Target="../media/image1.png"/><Relationship Id="rId4"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INTREGRACI&#211;N PLAN ACCI&#211;N ITRC'!A1"/><Relationship Id="rId1" Type="http://schemas.openxmlformats.org/officeDocument/2006/relationships/image" Target="../media/image1.png"/><Relationship Id="rId4" Type="http://schemas.openxmlformats.org/officeDocument/2006/relationships/image" Target="../media/image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INTREGRACI&#211;N PLAN ACCI&#211;N ITRC'!A1"/><Relationship Id="rId1" Type="http://schemas.openxmlformats.org/officeDocument/2006/relationships/image" Target="../media/image1.png"/><Relationship Id="rId4" Type="http://schemas.openxmlformats.org/officeDocument/2006/relationships/image" Target="../media/image3.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INTREGRACI&#211;N PLAN ACCI&#211;N ITRC'!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TREGRACI&#211;N PLAN ACCI&#211;N ITRC'!A1"/><Relationship Id="rId1" Type="http://schemas.openxmlformats.org/officeDocument/2006/relationships/image" Target="../media/image1.png"/><Relationship Id="rId4"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hyperlink" Target="#'INTREGRACI&#211;N PLAN ACCI&#211;N ITRC'!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hyperlink" Target="#'INTREGRACI&#211;N PLAN ACCI&#211;N ITRC'!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INTREGRACI&#211;N PLAN ACCI&#211;N ITRC'!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TREGRACI&#211;N PLAN ACCI&#211;N ITRC'!A1"/><Relationship Id="rId1" Type="http://schemas.openxmlformats.org/officeDocument/2006/relationships/image" Target="../media/image1.png"/><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TREGRACI&#211;N PLAN ACCI&#211;N ITRC'!A1"/><Relationship Id="rId1" Type="http://schemas.openxmlformats.org/officeDocument/2006/relationships/image" Target="../media/image1.png"/><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INTREGRACI&#211;N PLAN ACCI&#211;N ITRC'!A1"/><Relationship Id="rId1" Type="http://schemas.openxmlformats.org/officeDocument/2006/relationships/image" Target="../media/image1.png"/><Relationship Id="rId4"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INTREGRACI&#211;N PLAN ACCI&#211;N ITRC'!A1"/><Relationship Id="rId1" Type="http://schemas.openxmlformats.org/officeDocument/2006/relationships/image" Target="../media/image1.png"/><Relationship Id="rId4"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TREGRACI&#211;N PLAN ACCI&#211;N ITRC'!A1"/><Relationship Id="rId1" Type="http://schemas.openxmlformats.org/officeDocument/2006/relationships/image" Target="../media/image1.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3</xdr:col>
      <xdr:colOff>238125</xdr:colOff>
      <xdr:row>2</xdr:row>
      <xdr:rowOff>161925</xdr:rowOff>
    </xdr:from>
    <xdr:to>
      <xdr:col>16</xdr:col>
      <xdr:colOff>272143</xdr:colOff>
      <xdr:row>38</xdr:row>
      <xdr:rowOff>136072</xdr:rowOff>
    </xdr:to>
    <xdr:graphicFrame macro="">
      <xdr:nvGraphicFramePr>
        <xdr:cNvPr id="2" name="Diagrama 1">
          <a:hlinkClick xmlns:r="http://schemas.openxmlformats.org/officeDocument/2006/relationships" r:id="rId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7</xdr:col>
      <xdr:colOff>421980</xdr:colOff>
      <xdr:row>23</xdr:row>
      <xdr:rowOff>208451</xdr:rowOff>
    </xdr:from>
    <xdr:to>
      <xdr:col>13</xdr:col>
      <xdr:colOff>469045</xdr:colOff>
      <xdr:row>29</xdr:row>
      <xdr:rowOff>236125</xdr:rowOff>
    </xdr:to>
    <xdr:sp macro="" textlink="">
      <xdr:nvSpPr>
        <xdr:cNvPr id="3" name="TextBox 121">
          <a:extLst>
            <a:ext uri="{FF2B5EF4-FFF2-40B4-BE49-F238E27FC236}">
              <a16:creationId xmlns:a16="http://schemas.microsoft.com/office/drawing/2014/main" id="{00000000-0008-0000-0000-000003000000}"/>
            </a:ext>
          </a:extLst>
        </xdr:cNvPr>
        <xdr:cNvSpPr txBox="1"/>
      </xdr:nvSpPr>
      <xdr:spPr>
        <a:xfrm>
          <a:off x="3469980" y="5551976"/>
          <a:ext cx="5238190" cy="1389749"/>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3600" b="1" kern="0">
              <a:solidFill>
                <a:sysClr val="windowText" lastClr="000000"/>
              </a:solidFill>
              <a:latin typeface="Arial" pitchFamily="34" charset="0"/>
              <a:cs typeface="Arial" pitchFamily="34" charset="0"/>
            </a:rPr>
            <a:t>Plan de Acción</a:t>
          </a:r>
          <a:r>
            <a:rPr lang="en-US" sz="3600" b="1" kern="0" baseline="0">
              <a:solidFill>
                <a:sysClr val="windowText" lastClr="000000"/>
              </a:solidFill>
              <a:latin typeface="Arial" pitchFamily="34" charset="0"/>
              <a:cs typeface="Arial" pitchFamily="34" charset="0"/>
            </a:rPr>
            <a:t> Anual 2023</a:t>
          </a:r>
          <a:endParaRPr lang="en-US" sz="3600" b="1" kern="0">
            <a:solidFill>
              <a:sysClr val="windowText" lastClr="000000"/>
            </a:solidFill>
            <a:latin typeface="Arial" pitchFamily="34" charset="0"/>
            <a:cs typeface="Arial" pitchFamily="34" charset="0"/>
          </a:endParaRPr>
        </a:p>
      </xdr:txBody>
    </xdr:sp>
    <xdr:clientData/>
  </xdr:twoCellAnchor>
  <xdr:twoCellAnchor editAs="oneCell">
    <xdr:from>
      <xdr:col>8</xdr:col>
      <xdr:colOff>809960</xdr:colOff>
      <xdr:row>11</xdr:row>
      <xdr:rowOff>121103</xdr:rowOff>
    </xdr:from>
    <xdr:to>
      <xdr:col>12</xdr:col>
      <xdr:colOff>280948</xdr:colOff>
      <xdr:row>19</xdr:row>
      <xdr:rowOff>106234</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7"/>
        <a:srcRect l="14957" r="9322"/>
        <a:stretch/>
      </xdr:blipFill>
      <xdr:spPr>
        <a:xfrm>
          <a:off x="4619960" y="2721428"/>
          <a:ext cx="3138113" cy="18139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71784</xdr:colOff>
      <xdr:row>2</xdr:row>
      <xdr:rowOff>343222</xdr:rowOff>
    </xdr:from>
    <xdr:to>
      <xdr:col>2</xdr:col>
      <xdr:colOff>725713</xdr:colOff>
      <xdr:row>2</xdr:row>
      <xdr:rowOff>1485435</xdr:rowOff>
    </xdr:to>
    <xdr:pic>
      <xdr:nvPicPr>
        <xdr:cNvPr id="3" name="Imagen 2">
          <a:extLst>
            <a:ext uri="{FF2B5EF4-FFF2-40B4-BE49-F238E27FC236}">
              <a16:creationId xmlns:a16="http://schemas.microsoft.com/office/drawing/2014/main" id="{C54A4F1F-A66E-4015-A661-584EB14C4B71}"/>
            </a:ext>
          </a:extLst>
        </xdr:cNvPr>
        <xdr:cNvPicPr>
          <a:picLocks noChangeAspect="1"/>
        </xdr:cNvPicPr>
      </xdr:nvPicPr>
      <xdr:blipFill>
        <a:blip xmlns:r="http://schemas.openxmlformats.org/officeDocument/2006/relationships" r:embed="rId1"/>
        <a:stretch>
          <a:fillRect/>
        </a:stretch>
      </xdr:blipFill>
      <xdr:spPr>
        <a:xfrm>
          <a:off x="214659" y="933772"/>
          <a:ext cx="2006479" cy="1142213"/>
        </a:xfrm>
        <a:prstGeom prst="rect">
          <a:avLst/>
        </a:prstGeom>
      </xdr:spPr>
    </xdr:pic>
    <xdr:clientData/>
  </xdr:twoCellAnchor>
  <xdr:twoCellAnchor>
    <xdr:from>
      <xdr:col>2</xdr:col>
      <xdr:colOff>939442</xdr:colOff>
      <xdr:row>1</xdr:row>
      <xdr:rowOff>312805</xdr:rowOff>
    </xdr:from>
    <xdr:to>
      <xdr:col>3</xdr:col>
      <xdr:colOff>59532</xdr:colOff>
      <xdr:row>3</xdr:row>
      <xdr:rowOff>130969</xdr:rowOff>
    </xdr:to>
    <xdr:grpSp>
      <xdr:nvGrpSpPr>
        <xdr:cNvPr id="4" name="Grupo 3">
          <a:extLst>
            <a:ext uri="{FF2B5EF4-FFF2-40B4-BE49-F238E27FC236}">
              <a16:creationId xmlns:a16="http://schemas.microsoft.com/office/drawing/2014/main" id="{BA779086-29C6-460E-94AB-3459EDF94344}"/>
            </a:ext>
          </a:extLst>
        </xdr:cNvPr>
        <xdr:cNvGrpSpPr/>
      </xdr:nvGrpSpPr>
      <xdr:grpSpPr>
        <a:xfrm>
          <a:off x="2440351" y="500419"/>
          <a:ext cx="1992022" cy="1752027"/>
          <a:chOff x="2014405" y="612162"/>
          <a:chExt cx="1595136" cy="1518763"/>
        </a:xfrm>
      </xdr:grpSpPr>
      <xdr:pic>
        <xdr:nvPicPr>
          <xdr:cNvPr id="5" name="Imagen 4">
            <a:hlinkClick xmlns:r="http://schemas.openxmlformats.org/officeDocument/2006/relationships" r:id="rId2"/>
            <a:extLst>
              <a:ext uri="{FF2B5EF4-FFF2-40B4-BE49-F238E27FC236}">
                <a16:creationId xmlns:a16="http://schemas.microsoft.com/office/drawing/2014/main" id="{5586E0D8-1E4A-CCA7-AA26-3D788B5FA36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14405" y="612162"/>
            <a:ext cx="1595136" cy="151876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Rectángulo 5">
            <a:extLst>
              <a:ext uri="{FF2B5EF4-FFF2-40B4-BE49-F238E27FC236}">
                <a16:creationId xmlns:a16="http://schemas.microsoft.com/office/drawing/2014/main" id="{86A45CE4-73F7-4E59-6FB2-DD84BE7C4CE5}"/>
              </a:ext>
            </a:extLst>
          </xdr:cNvPr>
          <xdr:cNvSpPr/>
        </xdr:nvSpPr>
        <xdr:spPr>
          <a:xfrm>
            <a:off x="2503714" y="1592036"/>
            <a:ext cx="639536" cy="163285"/>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editAs="oneCell">
    <xdr:from>
      <xdr:col>7</xdr:col>
      <xdr:colOff>1904999</xdr:colOff>
      <xdr:row>2</xdr:row>
      <xdr:rowOff>331932</xdr:rowOff>
    </xdr:from>
    <xdr:to>
      <xdr:col>11</xdr:col>
      <xdr:colOff>696079</xdr:colOff>
      <xdr:row>2</xdr:row>
      <xdr:rowOff>1026335</xdr:rowOff>
    </xdr:to>
    <xdr:pic>
      <xdr:nvPicPr>
        <xdr:cNvPr id="7" name="Imagen 6">
          <a:extLst>
            <a:ext uri="{FF2B5EF4-FFF2-40B4-BE49-F238E27FC236}">
              <a16:creationId xmlns:a16="http://schemas.microsoft.com/office/drawing/2014/main" id="{2E433717-A301-4D21-BCC0-D0A2823BF62E}"/>
            </a:ext>
          </a:extLst>
        </xdr:cNvPr>
        <xdr:cNvPicPr>
          <a:picLocks noChangeAspect="1"/>
        </xdr:cNvPicPr>
      </xdr:nvPicPr>
      <xdr:blipFill>
        <a:blip xmlns:r="http://schemas.openxmlformats.org/officeDocument/2006/relationships" r:embed="rId4"/>
        <a:stretch>
          <a:fillRect/>
        </a:stretch>
      </xdr:blipFill>
      <xdr:spPr>
        <a:xfrm>
          <a:off x="14085454" y="923637"/>
          <a:ext cx="3914375" cy="6944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xdr:colOff>
      <xdr:row>2</xdr:row>
      <xdr:rowOff>6350</xdr:rowOff>
    </xdr:from>
    <xdr:to>
      <xdr:col>2</xdr:col>
      <xdr:colOff>688507</xdr:colOff>
      <xdr:row>3</xdr:row>
      <xdr:rowOff>282908</xdr:rowOff>
    </xdr:to>
    <xdr:pic>
      <xdr:nvPicPr>
        <xdr:cNvPr id="3" name="Imagen 2">
          <a:extLst>
            <a:ext uri="{FF2B5EF4-FFF2-40B4-BE49-F238E27FC236}">
              <a16:creationId xmlns:a16="http://schemas.microsoft.com/office/drawing/2014/main" id="{E0C67513-1D7A-498C-9185-865C78DA4A13}"/>
            </a:ext>
          </a:extLst>
        </xdr:cNvPr>
        <xdr:cNvPicPr>
          <a:picLocks noChangeAspect="1"/>
        </xdr:cNvPicPr>
      </xdr:nvPicPr>
      <xdr:blipFill>
        <a:blip xmlns:r="http://schemas.openxmlformats.org/officeDocument/2006/relationships" r:embed="rId1"/>
        <a:stretch>
          <a:fillRect/>
        </a:stretch>
      </xdr:blipFill>
      <xdr:spPr>
        <a:xfrm>
          <a:off x="142875" y="463550"/>
          <a:ext cx="2174407" cy="819483"/>
        </a:xfrm>
        <a:prstGeom prst="rect">
          <a:avLst/>
        </a:prstGeom>
      </xdr:spPr>
    </xdr:pic>
    <xdr:clientData/>
  </xdr:twoCellAnchor>
  <xdr:twoCellAnchor>
    <xdr:from>
      <xdr:col>2</xdr:col>
      <xdr:colOff>992570</xdr:colOff>
      <xdr:row>1</xdr:row>
      <xdr:rowOff>73026</xdr:rowOff>
    </xdr:from>
    <xdr:to>
      <xdr:col>2</xdr:col>
      <xdr:colOff>2066925</xdr:colOff>
      <xdr:row>3</xdr:row>
      <xdr:rowOff>409576</xdr:rowOff>
    </xdr:to>
    <xdr:grpSp>
      <xdr:nvGrpSpPr>
        <xdr:cNvPr id="4" name="Grupo 3">
          <a:extLst>
            <a:ext uri="{FF2B5EF4-FFF2-40B4-BE49-F238E27FC236}">
              <a16:creationId xmlns:a16="http://schemas.microsoft.com/office/drawing/2014/main" id="{5EA239E4-1D4E-4AB3-B21E-1700693EDB7F}"/>
            </a:ext>
          </a:extLst>
        </xdr:cNvPr>
        <xdr:cNvGrpSpPr/>
      </xdr:nvGrpSpPr>
      <xdr:grpSpPr>
        <a:xfrm>
          <a:off x="2613847" y="255420"/>
          <a:ext cx="1074355" cy="1157321"/>
          <a:chOff x="1687895" y="196850"/>
          <a:chExt cx="1460911" cy="1412875"/>
        </a:xfrm>
      </xdr:grpSpPr>
      <xdr:pic>
        <xdr:nvPicPr>
          <xdr:cNvPr id="5" name="Imagen 4">
            <a:hlinkClick xmlns:r="http://schemas.openxmlformats.org/officeDocument/2006/relationships" r:id="rId2"/>
            <a:extLst>
              <a:ext uri="{FF2B5EF4-FFF2-40B4-BE49-F238E27FC236}">
                <a16:creationId xmlns:a16="http://schemas.microsoft.com/office/drawing/2014/main" id="{F52F24FF-4638-BEEE-FF47-7F75DE49174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87895" y="196850"/>
            <a:ext cx="1460911" cy="141287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Rectángulo 5">
            <a:extLst>
              <a:ext uri="{FF2B5EF4-FFF2-40B4-BE49-F238E27FC236}">
                <a16:creationId xmlns:a16="http://schemas.microsoft.com/office/drawing/2014/main" id="{81EB6844-BBB8-0AC8-AD9E-BECD67483528}"/>
              </a:ext>
            </a:extLst>
          </xdr:cNvPr>
          <xdr:cNvSpPr/>
        </xdr:nvSpPr>
        <xdr:spPr>
          <a:xfrm>
            <a:off x="2257425" y="1104900"/>
            <a:ext cx="447675" cy="1333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editAs="oneCell">
    <xdr:from>
      <xdr:col>9</xdr:col>
      <xdr:colOff>131729</xdr:colOff>
      <xdr:row>2</xdr:row>
      <xdr:rowOff>131730</xdr:rowOff>
    </xdr:from>
    <xdr:to>
      <xdr:col>11</xdr:col>
      <xdr:colOff>1097406</xdr:colOff>
      <xdr:row>3</xdr:row>
      <xdr:rowOff>90207</xdr:rowOff>
    </xdr:to>
    <xdr:pic>
      <xdr:nvPicPr>
        <xdr:cNvPr id="7" name="Imagen 6">
          <a:extLst>
            <a:ext uri="{FF2B5EF4-FFF2-40B4-BE49-F238E27FC236}">
              <a16:creationId xmlns:a16="http://schemas.microsoft.com/office/drawing/2014/main" id="{2894BE93-9B11-4251-8C7F-02767160E9D5}"/>
            </a:ext>
          </a:extLst>
        </xdr:cNvPr>
        <xdr:cNvPicPr>
          <a:picLocks noChangeAspect="1"/>
        </xdr:cNvPicPr>
      </xdr:nvPicPr>
      <xdr:blipFill>
        <a:blip xmlns:r="http://schemas.openxmlformats.org/officeDocument/2006/relationships" r:embed="rId4"/>
        <a:stretch>
          <a:fillRect/>
        </a:stretch>
      </xdr:blipFill>
      <xdr:spPr>
        <a:xfrm>
          <a:off x="8957553" y="587714"/>
          <a:ext cx="2850411" cy="5056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85725</xdr:colOff>
      <xdr:row>0</xdr:row>
      <xdr:rowOff>361950</xdr:rowOff>
    </xdr:from>
    <xdr:to>
      <xdr:col>2</xdr:col>
      <xdr:colOff>146051</xdr:colOff>
      <xdr:row>2</xdr:row>
      <xdr:rowOff>257175</xdr:rowOff>
    </xdr:to>
    <xdr:pic>
      <xdr:nvPicPr>
        <xdr:cNvPr id="3" name="Imagen 2">
          <a:extLst>
            <a:ext uri="{FF2B5EF4-FFF2-40B4-BE49-F238E27FC236}">
              <a16:creationId xmlns:a16="http://schemas.microsoft.com/office/drawing/2014/main" id="{D41606A6-1C7A-4B5A-8A6F-DDF10D6C0AE9}"/>
            </a:ext>
          </a:extLst>
        </xdr:cNvPr>
        <xdr:cNvPicPr>
          <a:picLocks noChangeAspect="1"/>
        </xdr:cNvPicPr>
      </xdr:nvPicPr>
      <xdr:blipFill>
        <a:blip xmlns:r="http://schemas.openxmlformats.org/officeDocument/2006/relationships" r:embed="rId1"/>
        <a:stretch>
          <a:fillRect/>
        </a:stretch>
      </xdr:blipFill>
      <xdr:spPr>
        <a:xfrm>
          <a:off x="180975" y="361950"/>
          <a:ext cx="1641476" cy="657225"/>
        </a:xfrm>
        <a:prstGeom prst="rect">
          <a:avLst/>
        </a:prstGeom>
      </xdr:spPr>
    </xdr:pic>
    <xdr:clientData/>
  </xdr:twoCellAnchor>
  <xdr:twoCellAnchor editAs="oneCell">
    <xdr:from>
      <xdr:col>5</xdr:col>
      <xdr:colOff>877584</xdr:colOff>
      <xdr:row>1</xdr:row>
      <xdr:rowOff>64214</xdr:rowOff>
    </xdr:from>
    <xdr:to>
      <xdr:col>11</xdr:col>
      <xdr:colOff>1292325</xdr:colOff>
      <xdr:row>2</xdr:row>
      <xdr:rowOff>223350</xdr:rowOff>
    </xdr:to>
    <xdr:pic>
      <xdr:nvPicPr>
        <xdr:cNvPr id="7" name="Imagen 6">
          <a:extLst>
            <a:ext uri="{FF2B5EF4-FFF2-40B4-BE49-F238E27FC236}">
              <a16:creationId xmlns:a16="http://schemas.microsoft.com/office/drawing/2014/main" id="{85EA8FBD-D856-4EB2-9ADF-08AE7B4216BA}"/>
            </a:ext>
          </a:extLst>
        </xdr:cNvPr>
        <xdr:cNvPicPr>
          <a:picLocks noChangeAspect="1"/>
        </xdr:cNvPicPr>
      </xdr:nvPicPr>
      <xdr:blipFill>
        <a:blip xmlns:r="http://schemas.openxmlformats.org/officeDocument/2006/relationships" r:embed="rId2"/>
        <a:stretch>
          <a:fillRect/>
        </a:stretch>
      </xdr:blipFill>
      <xdr:spPr>
        <a:xfrm>
          <a:off x="7780533" y="449495"/>
          <a:ext cx="3068899" cy="544417"/>
        </a:xfrm>
        <a:prstGeom prst="rect">
          <a:avLst/>
        </a:prstGeom>
      </xdr:spPr>
    </xdr:pic>
    <xdr:clientData/>
  </xdr:twoCellAnchor>
  <xdr:twoCellAnchor>
    <xdr:from>
      <xdr:col>2</xdr:col>
      <xdr:colOff>481601</xdr:colOff>
      <xdr:row>0</xdr:row>
      <xdr:rowOff>149831</xdr:rowOff>
    </xdr:from>
    <xdr:to>
      <xdr:col>2</xdr:col>
      <xdr:colOff>1555956</xdr:colOff>
      <xdr:row>3</xdr:row>
      <xdr:rowOff>151309</xdr:rowOff>
    </xdr:to>
    <xdr:grpSp>
      <xdr:nvGrpSpPr>
        <xdr:cNvPr id="2" name="Grupo 1">
          <a:extLst>
            <a:ext uri="{FF2B5EF4-FFF2-40B4-BE49-F238E27FC236}">
              <a16:creationId xmlns:a16="http://schemas.microsoft.com/office/drawing/2014/main" id="{E1631071-8518-408D-AC62-D42AA493E697}"/>
            </a:ext>
          </a:extLst>
        </xdr:cNvPr>
        <xdr:cNvGrpSpPr/>
      </xdr:nvGrpSpPr>
      <xdr:grpSpPr>
        <a:xfrm>
          <a:off x="2161854" y="149831"/>
          <a:ext cx="1074355" cy="1157321"/>
          <a:chOff x="1687895" y="196850"/>
          <a:chExt cx="1460911" cy="1412875"/>
        </a:xfrm>
      </xdr:grpSpPr>
      <xdr:pic>
        <xdr:nvPicPr>
          <xdr:cNvPr id="8" name="Imagen 7">
            <a:hlinkClick xmlns:r="http://schemas.openxmlformats.org/officeDocument/2006/relationships" r:id="rId3"/>
            <a:extLst>
              <a:ext uri="{FF2B5EF4-FFF2-40B4-BE49-F238E27FC236}">
                <a16:creationId xmlns:a16="http://schemas.microsoft.com/office/drawing/2014/main" id="{126BF352-A13D-B27B-B145-2B696EDFFB7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687895" y="196850"/>
            <a:ext cx="1460911" cy="141287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Rectángulo 8">
            <a:extLst>
              <a:ext uri="{FF2B5EF4-FFF2-40B4-BE49-F238E27FC236}">
                <a16:creationId xmlns:a16="http://schemas.microsoft.com/office/drawing/2014/main" id="{ECE75EE8-9786-C512-06EB-BFBB525A942C}"/>
              </a:ext>
            </a:extLst>
          </xdr:cNvPr>
          <xdr:cNvSpPr/>
        </xdr:nvSpPr>
        <xdr:spPr>
          <a:xfrm>
            <a:off x="2257425" y="1104900"/>
            <a:ext cx="447675" cy="1333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29530</xdr:colOff>
      <xdr:row>1</xdr:row>
      <xdr:rowOff>119592</xdr:rowOff>
    </xdr:from>
    <xdr:to>
      <xdr:col>2</xdr:col>
      <xdr:colOff>166687</xdr:colOff>
      <xdr:row>6</xdr:row>
      <xdr:rowOff>45209</xdr:rowOff>
    </xdr:to>
    <xdr:pic>
      <xdr:nvPicPr>
        <xdr:cNvPr id="3" name="Imagen 2">
          <a:extLst>
            <a:ext uri="{FF2B5EF4-FFF2-40B4-BE49-F238E27FC236}">
              <a16:creationId xmlns:a16="http://schemas.microsoft.com/office/drawing/2014/main" id="{B1B98301-4E8D-436F-AF05-ED98EB337A2D}"/>
            </a:ext>
          </a:extLst>
        </xdr:cNvPr>
        <xdr:cNvPicPr>
          <a:picLocks noChangeAspect="1"/>
        </xdr:cNvPicPr>
      </xdr:nvPicPr>
      <xdr:blipFill>
        <a:blip xmlns:r="http://schemas.openxmlformats.org/officeDocument/2006/relationships" r:embed="rId1"/>
        <a:stretch>
          <a:fillRect/>
        </a:stretch>
      </xdr:blipFill>
      <xdr:spPr>
        <a:xfrm>
          <a:off x="172405" y="291042"/>
          <a:ext cx="1365882" cy="935267"/>
        </a:xfrm>
        <a:prstGeom prst="rect">
          <a:avLst/>
        </a:prstGeom>
      </xdr:spPr>
    </xdr:pic>
    <xdr:clientData/>
  </xdr:twoCellAnchor>
  <xdr:twoCellAnchor>
    <xdr:from>
      <xdr:col>2</xdr:col>
      <xdr:colOff>324499</xdr:colOff>
      <xdr:row>0</xdr:row>
      <xdr:rowOff>138113</xdr:rowOff>
    </xdr:from>
    <xdr:to>
      <xdr:col>2</xdr:col>
      <xdr:colOff>1537494</xdr:colOff>
      <xdr:row>6</xdr:row>
      <xdr:rowOff>120121</xdr:rowOff>
    </xdr:to>
    <xdr:grpSp>
      <xdr:nvGrpSpPr>
        <xdr:cNvPr id="4" name="Grupo 3">
          <a:extLst>
            <a:ext uri="{FF2B5EF4-FFF2-40B4-BE49-F238E27FC236}">
              <a16:creationId xmlns:a16="http://schemas.microsoft.com/office/drawing/2014/main" id="{CC777DC8-334E-422F-BFC7-BA3BCE3546C8}"/>
            </a:ext>
          </a:extLst>
        </xdr:cNvPr>
        <xdr:cNvGrpSpPr/>
      </xdr:nvGrpSpPr>
      <xdr:grpSpPr>
        <a:xfrm>
          <a:off x="1702823" y="138113"/>
          <a:ext cx="1212995" cy="1147420"/>
          <a:chOff x="1372249" y="114300"/>
          <a:chExt cx="1212995" cy="1172633"/>
        </a:xfrm>
      </xdr:grpSpPr>
      <xdr:pic>
        <xdr:nvPicPr>
          <xdr:cNvPr id="5" name="Imagen 4">
            <a:hlinkClick xmlns:r="http://schemas.openxmlformats.org/officeDocument/2006/relationships" r:id="rId2"/>
            <a:extLst>
              <a:ext uri="{FF2B5EF4-FFF2-40B4-BE49-F238E27FC236}">
                <a16:creationId xmlns:a16="http://schemas.microsoft.com/office/drawing/2014/main" id="{97C60141-BA88-872A-5906-0EE59501B6D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72249" y="114300"/>
            <a:ext cx="1212995" cy="117263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Rectángulo 5">
            <a:extLst>
              <a:ext uri="{FF2B5EF4-FFF2-40B4-BE49-F238E27FC236}">
                <a16:creationId xmlns:a16="http://schemas.microsoft.com/office/drawing/2014/main" id="{D2B46C41-8528-E584-1197-4644429EEF2B}"/>
              </a:ext>
            </a:extLst>
          </xdr:cNvPr>
          <xdr:cNvSpPr/>
        </xdr:nvSpPr>
        <xdr:spPr>
          <a:xfrm>
            <a:off x="1817688" y="881063"/>
            <a:ext cx="317500" cy="952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editAs="oneCell">
    <xdr:from>
      <xdr:col>6</xdr:col>
      <xdr:colOff>0</xdr:colOff>
      <xdr:row>2</xdr:row>
      <xdr:rowOff>89647</xdr:rowOff>
    </xdr:from>
    <xdr:to>
      <xdr:col>9</xdr:col>
      <xdr:colOff>754316</xdr:colOff>
      <xdr:row>5</xdr:row>
      <xdr:rowOff>190138</xdr:rowOff>
    </xdr:to>
    <xdr:pic>
      <xdr:nvPicPr>
        <xdr:cNvPr id="7" name="Imagen 6">
          <a:extLst>
            <a:ext uri="{FF2B5EF4-FFF2-40B4-BE49-F238E27FC236}">
              <a16:creationId xmlns:a16="http://schemas.microsoft.com/office/drawing/2014/main" id="{C263CDEE-C9F2-4128-9CCA-A7EAF84562DD}"/>
            </a:ext>
          </a:extLst>
        </xdr:cNvPr>
        <xdr:cNvPicPr>
          <a:picLocks noChangeAspect="1"/>
        </xdr:cNvPicPr>
      </xdr:nvPicPr>
      <xdr:blipFill>
        <a:blip xmlns:r="http://schemas.openxmlformats.org/officeDocument/2006/relationships" r:embed="rId4"/>
        <a:stretch>
          <a:fillRect/>
        </a:stretch>
      </xdr:blipFill>
      <xdr:spPr>
        <a:xfrm>
          <a:off x="8953500" y="425823"/>
          <a:ext cx="3914375" cy="69440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0</xdr:row>
      <xdr:rowOff>1009650</xdr:rowOff>
    </xdr:to>
    <xdr:sp macro="" textlink="">
      <xdr:nvSpPr>
        <xdr:cNvPr id="2"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76F71692-CEBC-46FF-A7AF-C5887E2BC67A}"/>
            </a:ext>
          </a:extLst>
        </xdr:cNvPr>
        <xdr:cNvSpPr>
          <a:spLocks noChangeAspect="1" noChangeArrowheads="1"/>
        </xdr:cNvSpPr>
      </xdr:nvSpPr>
      <xdr:spPr bwMode="auto">
        <a:xfrm>
          <a:off x="3629025" y="0"/>
          <a:ext cx="3048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0</xdr:row>
      <xdr:rowOff>0</xdr:rowOff>
    </xdr:from>
    <xdr:to>
      <xdr:col>1</xdr:col>
      <xdr:colOff>304800</xdr:colOff>
      <xdr:row>0</xdr:row>
      <xdr:rowOff>881743</xdr:rowOff>
    </xdr:to>
    <xdr:sp macro="" textlink="">
      <xdr:nvSpPr>
        <xdr:cNvPr id="3"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249ABABC-9A56-4C37-938D-2DF5449F8C14}"/>
            </a:ext>
          </a:extLst>
        </xdr:cNvPr>
        <xdr:cNvSpPr>
          <a:spLocks noChangeAspect="1" noChangeArrowheads="1"/>
        </xdr:cNvSpPr>
      </xdr:nvSpPr>
      <xdr:spPr bwMode="auto">
        <a:xfrm>
          <a:off x="3629025" y="0"/>
          <a:ext cx="304800" cy="8817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0</xdr:row>
      <xdr:rowOff>0</xdr:rowOff>
    </xdr:from>
    <xdr:to>
      <xdr:col>1</xdr:col>
      <xdr:colOff>304800</xdr:colOff>
      <xdr:row>0</xdr:row>
      <xdr:rowOff>990600</xdr:rowOff>
    </xdr:to>
    <xdr:sp macro="" textlink="">
      <xdr:nvSpPr>
        <xdr:cNvPr id="4" name="AutoShape 4"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BF75BD15-CA93-4775-958D-28937C808EE3}"/>
            </a:ext>
          </a:extLst>
        </xdr:cNvPr>
        <xdr:cNvSpPr>
          <a:spLocks noChangeAspect="1" noChangeArrowheads="1"/>
        </xdr:cNvSpPr>
      </xdr:nvSpPr>
      <xdr:spPr bwMode="auto">
        <a:xfrm>
          <a:off x="3629025" y="0"/>
          <a:ext cx="3048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66</xdr:row>
      <xdr:rowOff>0</xdr:rowOff>
    </xdr:from>
    <xdr:to>
      <xdr:col>9</xdr:col>
      <xdr:colOff>304800</xdr:colOff>
      <xdr:row>68</xdr:row>
      <xdr:rowOff>69979</xdr:rowOff>
    </xdr:to>
    <xdr:sp macro="" textlink="">
      <xdr:nvSpPr>
        <xdr:cNvPr id="5" name="AutoShape 3"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6F183B2D-F6A3-44D7-AFA0-10D1641E131F}"/>
            </a:ext>
          </a:extLst>
        </xdr:cNvPr>
        <xdr:cNvSpPr>
          <a:spLocks noChangeAspect="1" noChangeArrowheads="1"/>
        </xdr:cNvSpPr>
      </xdr:nvSpPr>
      <xdr:spPr bwMode="auto">
        <a:xfrm>
          <a:off x="21593175" y="50663475"/>
          <a:ext cx="304800" cy="555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66</xdr:row>
      <xdr:rowOff>0</xdr:rowOff>
    </xdr:from>
    <xdr:to>
      <xdr:col>9</xdr:col>
      <xdr:colOff>304800</xdr:colOff>
      <xdr:row>68</xdr:row>
      <xdr:rowOff>69979</xdr:rowOff>
    </xdr:to>
    <xdr:sp macro="" textlink="">
      <xdr:nvSpPr>
        <xdr:cNvPr id="6" name="AutoShape 6"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2"/>
          <a:extLst>
            <a:ext uri="{FF2B5EF4-FFF2-40B4-BE49-F238E27FC236}">
              <a16:creationId xmlns:a16="http://schemas.microsoft.com/office/drawing/2014/main" id="{7AF7BB95-C252-4D19-9BD2-7E9EF3273666}"/>
            </a:ext>
          </a:extLst>
        </xdr:cNvPr>
        <xdr:cNvSpPr>
          <a:spLocks noChangeAspect="1" noChangeArrowheads="1"/>
        </xdr:cNvSpPr>
      </xdr:nvSpPr>
      <xdr:spPr bwMode="auto">
        <a:xfrm>
          <a:off x="21593175" y="50663475"/>
          <a:ext cx="304800" cy="555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66</xdr:row>
      <xdr:rowOff>0</xdr:rowOff>
    </xdr:from>
    <xdr:to>
      <xdr:col>9</xdr:col>
      <xdr:colOff>304800</xdr:colOff>
      <xdr:row>68</xdr:row>
      <xdr:rowOff>69979</xdr:rowOff>
    </xdr:to>
    <xdr:sp macro="" textlink="">
      <xdr:nvSpPr>
        <xdr:cNvPr id="7" name="AutoShape 3"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A54CA982-38AA-46EA-82A8-7ADFDB2413EF}"/>
            </a:ext>
          </a:extLst>
        </xdr:cNvPr>
        <xdr:cNvSpPr>
          <a:spLocks noChangeAspect="1" noChangeArrowheads="1"/>
        </xdr:cNvSpPr>
      </xdr:nvSpPr>
      <xdr:spPr bwMode="auto">
        <a:xfrm>
          <a:off x="21593175" y="50663475"/>
          <a:ext cx="304800" cy="555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66</xdr:row>
      <xdr:rowOff>0</xdr:rowOff>
    </xdr:from>
    <xdr:to>
      <xdr:col>9</xdr:col>
      <xdr:colOff>304800</xdr:colOff>
      <xdr:row>68</xdr:row>
      <xdr:rowOff>69979</xdr:rowOff>
    </xdr:to>
    <xdr:sp macro="" textlink="">
      <xdr:nvSpPr>
        <xdr:cNvPr id="8" name="AutoShape 6"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2"/>
          <a:extLst>
            <a:ext uri="{FF2B5EF4-FFF2-40B4-BE49-F238E27FC236}">
              <a16:creationId xmlns:a16="http://schemas.microsoft.com/office/drawing/2014/main" id="{5F14B1C2-1C84-4537-9095-5C09900CFE49}"/>
            </a:ext>
          </a:extLst>
        </xdr:cNvPr>
        <xdr:cNvSpPr>
          <a:spLocks noChangeAspect="1" noChangeArrowheads="1"/>
        </xdr:cNvSpPr>
      </xdr:nvSpPr>
      <xdr:spPr bwMode="auto">
        <a:xfrm>
          <a:off x="21593175" y="50663475"/>
          <a:ext cx="304800" cy="555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66</xdr:row>
      <xdr:rowOff>0</xdr:rowOff>
    </xdr:from>
    <xdr:to>
      <xdr:col>9</xdr:col>
      <xdr:colOff>304800</xdr:colOff>
      <xdr:row>68</xdr:row>
      <xdr:rowOff>69979</xdr:rowOff>
    </xdr:to>
    <xdr:sp macro="" textlink="">
      <xdr:nvSpPr>
        <xdr:cNvPr id="9" name="AutoShape 3"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00725859-BAB3-4E14-8090-433EA662560F}"/>
            </a:ext>
          </a:extLst>
        </xdr:cNvPr>
        <xdr:cNvSpPr>
          <a:spLocks noChangeAspect="1" noChangeArrowheads="1"/>
        </xdr:cNvSpPr>
      </xdr:nvSpPr>
      <xdr:spPr bwMode="auto">
        <a:xfrm>
          <a:off x="21593175" y="50663475"/>
          <a:ext cx="304800" cy="555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66</xdr:row>
      <xdr:rowOff>0</xdr:rowOff>
    </xdr:from>
    <xdr:to>
      <xdr:col>9</xdr:col>
      <xdr:colOff>304800</xdr:colOff>
      <xdr:row>68</xdr:row>
      <xdr:rowOff>69979</xdr:rowOff>
    </xdr:to>
    <xdr:sp macro="" textlink="">
      <xdr:nvSpPr>
        <xdr:cNvPr id="10" name="AutoShape 6"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2"/>
          <a:extLst>
            <a:ext uri="{FF2B5EF4-FFF2-40B4-BE49-F238E27FC236}">
              <a16:creationId xmlns:a16="http://schemas.microsoft.com/office/drawing/2014/main" id="{33BB0475-5AF9-46C8-950A-A5902CC6C8EA}"/>
            </a:ext>
          </a:extLst>
        </xdr:cNvPr>
        <xdr:cNvSpPr>
          <a:spLocks noChangeAspect="1" noChangeArrowheads="1"/>
        </xdr:cNvSpPr>
      </xdr:nvSpPr>
      <xdr:spPr bwMode="auto">
        <a:xfrm>
          <a:off x="21593175" y="50663475"/>
          <a:ext cx="304800" cy="555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66</xdr:row>
      <xdr:rowOff>0</xdr:rowOff>
    </xdr:from>
    <xdr:to>
      <xdr:col>9</xdr:col>
      <xdr:colOff>304800</xdr:colOff>
      <xdr:row>67</xdr:row>
      <xdr:rowOff>114297</xdr:rowOff>
    </xdr:to>
    <xdr:sp macro="" textlink="">
      <xdr:nvSpPr>
        <xdr:cNvPr id="11" name="AutoShape 3"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4A9DFFC1-DC8A-423B-9EA3-6E2019265C00}"/>
            </a:ext>
          </a:extLst>
        </xdr:cNvPr>
        <xdr:cNvSpPr>
          <a:spLocks noChangeAspect="1" noChangeArrowheads="1"/>
        </xdr:cNvSpPr>
      </xdr:nvSpPr>
      <xdr:spPr bwMode="auto">
        <a:xfrm>
          <a:off x="21593175" y="50663475"/>
          <a:ext cx="304800" cy="3809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66</xdr:row>
      <xdr:rowOff>0</xdr:rowOff>
    </xdr:from>
    <xdr:to>
      <xdr:col>9</xdr:col>
      <xdr:colOff>304800</xdr:colOff>
      <xdr:row>67</xdr:row>
      <xdr:rowOff>114297</xdr:rowOff>
    </xdr:to>
    <xdr:sp macro="" textlink="">
      <xdr:nvSpPr>
        <xdr:cNvPr id="12" name="AutoShape 6"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2"/>
          <a:extLst>
            <a:ext uri="{FF2B5EF4-FFF2-40B4-BE49-F238E27FC236}">
              <a16:creationId xmlns:a16="http://schemas.microsoft.com/office/drawing/2014/main" id="{4A42D453-1FDC-4D6F-AEBA-5C0E1E6260F0}"/>
            </a:ext>
          </a:extLst>
        </xdr:cNvPr>
        <xdr:cNvSpPr>
          <a:spLocks noChangeAspect="1" noChangeArrowheads="1"/>
        </xdr:cNvSpPr>
      </xdr:nvSpPr>
      <xdr:spPr bwMode="auto">
        <a:xfrm>
          <a:off x="21593175" y="50663475"/>
          <a:ext cx="304800" cy="3809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9</xdr:col>
      <xdr:colOff>0</xdr:colOff>
      <xdr:row>66</xdr:row>
      <xdr:rowOff>0</xdr:rowOff>
    </xdr:from>
    <xdr:ext cx="304800" cy="447675"/>
    <xdr:sp macro="" textlink="">
      <xdr:nvSpPr>
        <xdr:cNvPr id="13" name="AutoShape 3"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3861D4CE-8E32-4242-9BE2-C69AFC2F86B0}"/>
            </a:ext>
          </a:extLst>
        </xdr:cNvPr>
        <xdr:cNvSpPr>
          <a:spLocks noChangeAspect="1" noChangeArrowheads="1"/>
        </xdr:cNvSpPr>
      </xdr:nvSpPr>
      <xdr:spPr bwMode="auto">
        <a:xfrm>
          <a:off x="21593175" y="50663475"/>
          <a:ext cx="3048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66</xdr:row>
      <xdr:rowOff>0</xdr:rowOff>
    </xdr:from>
    <xdr:ext cx="304800" cy="447675"/>
    <xdr:sp macro="" textlink="">
      <xdr:nvSpPr>
        <xdr:cNvPr id="14" name="AutoShape 6"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2"/>
          <a:extLst>
            <a:ext uri="{FF2B5EF4-FFF2-40B4-BE49-F238E27FC236}">
              <a16:creationId xmlns:a16="http://schemas.microsoft.com/office/drawing/2014/main" id="{E689C572-10C1-4A28-85C8-AC81E5856275}"/>
            </a:ext>
          </a:extLst>
        </xdr:cNvPr>
        <xdr:cNvSpPr>
          <a:spLocks noChangeAspect="1" noChangeArrowheads="1"/>
        </xdr:cNvSpPr>
      </xdr:nvSpPr>
      <xdr:spPr bwMode="auto">
        <a:xfrm>
          <a:off x="21593175" y="50663475"/>
          <a:ext cx="3048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66</xdr:row>
      <xdr:rowOff>0</xdr:rowOff>
    </xdr:from>
    <xdr:ext cx="304800" cy="447675"/>
    <xdr:sp macro="" textlink="">
      <xdr:nvSpPr>
        <xdr:cNvPr id="15" name="AutoShape 3"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12F1216F-7B2A-4161-8D70-777B068298B2}"/>
            </a:ext>
          </a:extLst>
        </xdr:cNvPr>
        <xdr:cNvSpPr>
          <a:spLocks noChangeAspect="1" noChangeArrowheads="1"/>
        </xdr:cNvSpPr>
      </xdr:nvSpPr>
      <xdr:spPr bwMode="auto">
        <a:xfrm>
          <a:off x="21593175" y="50663475"/>
          <a:ext cx="3048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66</xdr:row>
      <xdr:rowOff>0</xdr:rowOff>
    </xdr:from>
    <xdr:ext cx="304800" cy="447675"/>
    <xdr:sp macro="" textlink="">
      <xdr:nvSpPr>
        <xdr:cNvPr id="16" name="AutoShape 6"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2"/>
          <a:extLst>
            <a:ext uri="{FF2B5EF4-FFF2-40B4-BE49-F238E27FC236}">
              <a16:creationId xmlns:a16="http://schemas.microsoft.com/office/drawing/2014/main" id="{072AA526-2ED4-4B27-A345-AF2B8F52F4B9}"/>
            </a:ext>
          </a:extLst>
        </xdr:cNvPr>
        <xdr:cNvSpPr>
          <a:spLocks noChangeAspect="1" noChangeArrowheads="1"/>
        </xdr:cNvSpPr>
      </xdr:nvSpPr>
      <xdr:spPr bwMode="auto">
        <a:xfrm>
          <a:off x="21593175" y="50663475"/>
          <a:ext cx="3048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66</xdr:row>
      <xdr:rowOff>0</xdr:rowOff>
    </xdr:from>
    <xdr:ext cx="304800" cy="447675"/>
    <xdr:sp macro="" textlink="">
      <xdr:nvSpPr>
        <xdr:cNvPr id="17" name="AutoShape 3"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A746BC4E-9A13-4394-8BBA-CA21E408C261}"/>
            </a:ext>
          </a:extLst>
        </xdr:cNvPr>
        <xdr:cNvSpPr>
          <a:spLocks noChangeAspect="1" noChangeArrowheads="1"/>
        </xdr:cNvSpPr>
      </xdr:nvSpPr>
      <xdr:spPr bwMode="auto">
        <a:xfrm>
          <a:off x="21593175" y="50663475"/>
          <a:ext cx="3048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66</xdr:row>
      <xdr:rowOff>0</xdr:rowOff>
    </xdr:from>
    <xdr:ext cx="304800" cy="447675"/>
    <xdr:sp macro="" textlink="">
      <xdr:nvSpPr>
        <xdr:cNvPr id="18" name="AutoShape 6"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2"/>
          <a:extLst>
            <a:ext uri="{FF2B5EF4-FFF2-40B4-BE49-F238E27FC236}">
              <a16:creationId xmlns:a16="http://schemas.microsoft.com/office/drawing/2014/main" id="{C55EC463-9480-4D76-8C4E-C9B206777C38}"/>
            </a:ext>
          </a:extLst>
        </xdr:cNvPr>
        <xdr:cNvSpPr>
          <a:spLocks noChangeAspect="1" noChangeArrowheads="1"/>
        </xdr:cNvSpPr>
      </xdr:nvSpPr>
      <xdr:spPr bwMode="auto">
        <a:xfrm>
          <a:off x="21593175" y="50663475"/>
          <a:ext cx="3048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66</xdr:row>
      <xdr:rowOff>0</xdr:rowOff>
    </xdr:from>
    <xdr:ext cx="304800" cy="304800"/>
    <xdr:sp macro="" textlink="">
      <xdr:nvSpPr>
        <xdr:cNvPr id="19" name="AutoShape 3"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1"/>
          <a:extLst>
            <a:ext uri="{FF2B5EF4-FFF2-40B4-BE49-F238E27FC236}">
              <a16:creationId xmlns:a16="http://schemas.microsoft.com/office/drawing/2014/main" id="{1FF2BD34-66A0-4F66-AF11-76875F9A6E2E}"/>
            </a:ext>
          </a:extLst>
        </xdr:cNvPr>
        <xdr:cNvSpPr>
          <a:spLocks noChangeAspect="1" noChangeArrowheads="1"/>
        </xdr:cNvSpPr>
      </xdr:nvSpPr>
      <xdr:spPr bwMode="auto">
        <a:xfrm>
          <a:off x="21593175" y="506634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9</xdr:col>
      <xdr:colOff>0</xdr:colOff>
      <xdr:row>66</xdr:row>
      <xdr:rowOff>0</xdr:rowOff>
    </xdr:from>
    <xdr:ext cx="304800" cy="304800"/>
    <xdr:sp macro="" textlink="">
      <xdr:nvSpPr>
        <xdr:cNvPr id="20" name="AutoShape 6" descr="data:image/jpeg;base64,/9j/4AAQSkZJRgABAQAAAQABAAD/2wCEAAkGBwgHBhMIBxQWFRUXGSAbGBcYGB8gHhsiIiAeHyEgICQgHykgIh4xIBwgITEmJikuLi46HCAzODMsNywtMCwBCgoKDQwNFQ8PFDIeHxwtLDc3Nzc3NzcvNzA3NzUsNzg3MC0tNyw3KyssLDc0NysyKywrNys0LDcrLCw3Ky0rN//AABEIAL4BCQMBIgACEQEDEQH/xAAcAAEAAwEBAQEBAAAAAAAAAAAABQYHCAQCAwH/xABJEAABAwMDAgMEBAkJBwUBAAABAAIDBAURBhIhBzETQVEiYXGBCBQyoSM0QlJygpGxshUXNjdidJKTwSQ1Q1RzotIzU4OUsxb/xAAaAQEAAwEBAQAAAAAAAAAAAAAAAQMEBQYC/8QAKhEBAAICAQAIBgMAAAAAAAAAAAECAxEEBRITITFRcYEGM0FhgrEUIjT/2gAMAwEAAhEDEQA/ANxREQEREBERAREQEREBERAREQEREBERAREQEREBERAREQEREBERAREQEREBERAREQEREBERAREQEREBERAREQEREBERAREQEREBERAREQEREBERAREQEREBERAREQEREBERAREQEREBERAREQEREBERAREQEREBERAREQEREBERAREQEREBERAREQEREBERAREQEREBERAREQEREBERAREQEREBERAREQEREBERARFCXS4yeMYYDgDgkdyVj53OxcPF2mT2jzWYsVsltQm0UFZp5pKzbI5xGDwST6LM/pA3q7Wqvo22uomhDmSFwikczOCzGdpGe6jgc2vMw9rWuu/Rlxzjt1ZltKLlmaq6kWu0x3+aetEDtrmyGdz24d9kuG84ByPtDzCstf1Fu986XPldK+KqgqI2PkicWF7XB+CduME7SCBx7IPuG1W6BRcq0FV1DrrJJfaGprXwREh7xUuO0tAcct37iACCTjH3rTui/UOuvrprVqB4e+OPxWynAJYCA4OxgcZBz6Zz2Qa4i5r131QvWproaHTz5IoN22NsWRJL5Akj2ufJo9eclV+ootb6TDblMKunBIPiZcBn0dg459Hd/RB1oizTpR1JOpqCSkveBUQM3ucBgSMHd+B2cONwHHII9Bk9bf8AV/UfUzoLU6XnJjgZJsYxg8zyG55GXHkk4HkEHUaLIOlFu1xbrhVQamfO2KOLhkjt4c52cFj8u4Aac7XdyMrK7FdddagrfqVnq62WTaXbRVPHAxk+08DzCDrNFzRp/qFq3R2ohQ6kkmkY1wE0U5LnNBwdzXHLs4O4c4K/LXWoNTHqFU261VdUMz7Io453gZOA1rQHADkoOnEWH9N6DqBS6mEupHVngCOTPizOc3O07eC8857LPtP3PXeoq76jZquskk2l23605vAxk5dIB5+qDrFFzhozqFqjTmqWWrUckskfiCOVk53PZk43Bx9rjOe5BHyI/fX2or5S9XJKKlqqhkQmhAjbM8MwWx5G0Oxg5OfiUHRCLmzqdf8AUcPUept9rqqlg3sayOOZ7RksZwAHADJP3rxu1L1H0VWNkuclSMnhtTukY/3AuJ+e0goOn0Va0Dq6l1lYRcKcbHtO2WP8x2AePVpByD/qCsx686wuNHf4bTZp5YfDj3yGKRzCS88A7SDw1uf10G5osl6BaorLxQ1Ntusskskbg9rpHlzi1wwRkknALc/rqA693282rVsMNsqZ4WmnBLY5XsBO+QZw0gZx5+4IN5RctyXbqVp2Fl0qZa1sbgC18jnSRnOMZ3FzBnPGe62npZ1AZrSgdDVgMqYgN7R2cD2e3POM8EeXHqEF7REQEREBERAVSqPxh36R/eraqlUfjDv0j+9eX+J/l4vWW7g+Nnssf49+qf8ARZT9JP8A3jQ/oSfvYtWsf49+qf8ARZT9JP8A3jQ/oSfvYtfw7/i/KVfM+Z7IG69TY6rpxHpOmgIcImRvlc4Y9jaSWgDz2+fbKhqG2VEHS6rukoIZLUwMZkd9gl3Eeoy/GfUH0W06D0Lpar0jRV1VSQvkfCxznObncS0Ekg8Febr3DFT9O2wwNDWtmjAa0YAGHcADgBd1lZPpXqJNprRdTp+lhDnTOefFL+GB7Gs+zt5I25745Xt0fpq623Rlz1HUMdG11K6GMOBBeHubvcAedoaMZ7HcfReO3aUN46Uy3ykGZaapk3Y/KiLIi7/Cfa+G9XvpDqWHVGmptD3p3teE5kTvN0ZGNo/tMzx7sfmlBE/Rzt9JUX6prpgDJFG0R58t5cHEe/DQM/2j6rea6kp6+jfR1jQ9j2lrmnsQeCFypa6++dMtYu3NAkjyyRjs7ZWH0PfBwHNcPd7wrrqbrjU3Kzuo7RTmB724dI6TcW54OzDRz6OOMeiCp9MIW/zjxUNO4uY/xoi4flMMcgz9wd8l5aq2ar6cXz6yBJC9hLWzNbmN4PvILSD32nkcZAIVt6I2QULp9bXUFtPTxv8ADcR9o49st9QG5b7y7HkVN2nrtRTW98Wo6Vxcc4EW1zHA5wHB7hjjg9898Dsg9vTrqxPqOqNkvzGtlex3hyRghriGklrgScHAJBBwe2BxnKOm2qYdH6h/lWojdIPDcza0gHJ288/BSHS6kkuvURlTSR7GMMkrgO0bdrsD4Zc1oX10Xs9uvmsfqd2jbLH4L3bXdsgtwfvQR2p7tWdRNa+NRxbXzFsccYOcAcZccfFxOOB8Mr9NcVUlq6m1FZTY3Q1Ae3dyMs2kZ92QumLLpew2KQyWimiicRgua0bseme+Pdlc3axrm2zq5NcXguEVW2QtHmGua7H3INC6adSr9qy/SW26eDs8B7/YYQcjaB+UeOSst6faqGjr9/Kpi8b8G5mzft745ztPp6LbNKdVqLVd1Npp6Z8ZdG924uaR7LSfILIelNiptS3+W01faSmkAdj7LstLXD3g4P3IPVZ6G79S+oP8p+FtY+VrpXNB2RsbtG3d5u2tAA7knOAO37dRv66JP+vB/BEvrpvqar6e6wktV6y2Jz/Dnb5McDgSD3ep82nPOAvjqKQ7rPIW/wDvU/8ABEg+te/12P8A7zB+6Jbj1PoKa4aBrWVYBDIXSN9zmAuaR78jHzIWD9TaoUPVyescMiOaJ5A89rIzj7lJdQOr1Tqe0utNvh8CJ+PEcX7nuAwdvAAaM9++e3HKD3/RzrHw3ysgdxGYQ9x8gWuwPue79igNPxDqF1a8eqBdFJM6V4I/4bPstd7iGsYfipqgtdToTpPV3O4Ax1FdthjYe7WHPfzDi3e7HlhvnkKr6J0RqjUFI65acIY1rjGXeKWEnAcQMckchBI6Bnk0T1ZFBUEhviupnkjuHHDD8NwY74KS+kb/AExg/uw//SRVHWmldQaWrI5L+fbly5rxIXEluM5PfIy37lL9Xbw3UNXb7qzGZaJhdjsHb5A8fJwI+SDoe0UdPcdHQUVY0OY+nY1zT5gsAK536KVU1J1Jp44DkPEjHY827HOz+1oKnLn1oqDpdlns8BieImxmZz8kYaGktAHf0JPHopXoBo+piqXanr2lrdhZACOXZ+0/4YG0Hzy70QbiiIgIiICIiAucr1eboy8zsZPMAJXgASO49o+9dGrmS+f77qP+q/8AiK38HFjyTbr1ifWGDn3tWterOl16TXKvqtVmKqlke3wnHDnuI7t8iVeNdUeiamaF2tDCCA4ReJIW8cbsYcM+Sz3o7/TA/wDRf+9i+PpK/jNB+jN++JV8zHSmXVKxEa+izh2m2Lczto9u1joi3UUdDQ1lM2NjQ1jfFHAHAGSc/tKlblbrJq60tiqwyogJDmlr8tJGcEFh57nzXPNj6V3G+6LGo6CZmSHkQuaQTsc5pAdnGTt44xyOfNeroNfqq36yZaWuPg1AcCzPAc1pcHAeuGlvz9wWRrbRDLovQ0Js4fBTNk/CGJ7/ALW72d2HEnB2Y9OF5dOaL0K90d507FGdrssljlecEHB53/Ijz7LAepl6dqHXFVVx5LGuMceOfZj4yPccOf8ANaR9HG97oaqwynsRMwe44a/5Ahn+IoLzrpuha6QUOsHwB4GW737HtBPcOBDgMjtnBwqjbdM9H4asPFRDIc8NkqfZ/ZkA/A5VP+kLxrtv93Z/FIoy/dNqu1aHh1VHM2SN7I3vZtLSzxA3GDkh2C4Dy9UHTsENOykbBTtaI9uGtaBt244AA4xhUDVHT/pzSf7feGR0wc7GRK6NhOCcBoO0cA9gOyr/ANHS+VdTR1NmqXFzItr4s/kh24Ob8MgED3lQX0iL59av8NliPswM3vwfy39gfeGAH9dBrGh4dGw0clFo4wuaMeJ4btzjnONziS4+eMnjnC9Fi0PprT1d9ds9O2OTaW7g554OMjlxHksE6JXk2bX0dPNw2cGFwPGHd28eu5u39Yrp1BE3fUtkskwhu9RFC5wyA9wBI7ZGfeFR7jD0judc+ur5KV8jzuc4zu5PyfhffVLpvX61u0NZRTRxiOPYQ8OJJ3E+XxWBW6xzV+pmWGNzQ90vhbjnGckZ9ccIOkdHWHQDq11bpNsLpGDa50cjnbQ8EYPtEcgH9ijDUdMOn928SExxVABaRGZJHAHGQ4AuAPA+1grOb3T3XpPaZrPTzsdNW7SXx5BjjZvBxns5xfgEdg13Y4KgtE9Or5rKN1TRbY4gcGWQnBPmGgAlx9fL3oNjhd0v19dzOfClqHYGHmSN7sDjAJbuOB5Z4HuUrc9E6EtTRdbnDHGI9gEj5X4btw1gyX+WGgfABYLrXp/fNFFlRXbXxk4bNGTgO7gHIBa7jI8vQq0TazqNTdHaugubi6endCC893sMjdpPq4EEE+fB7koL5dm9JrxcX3C5S0r5X4LnGdwzgADs8DsAp3S2ltDxkXHTcNM/B4kY4SbT7iS7B+HK590JoK4a3jqHW6SNhh28Sbva3bscgHH2fTzX551L0y1Ttz4UzcEjOY5WZPf85hwR6g57EcB07qHTNn1LEyK9xCVrCS0FzgAT5+yRn5quHV+gtDQCzU8zIw0n8HGHybSTk7i0OwcnsTlUrql1QNVpumpdPOLDVReJK4H2mNyW+GCPytzXAn+z71RdEdM77q+l+u0uyKDOBJJn2yODsABJweCeB35JBQbiLnoHqSGUkj46hzCS2N+9jwcc4B2uIx3xkL1SdM9GyxMikpGkMBDQXycAkuIHt+pJ+a551jom+6Hq431+NpP4OeInbuHIGcAtf5/twTgq81XUytuXSKVkjyKoSMp3vHcteHOD/cSxj2n3gkYyMBYppujenrmYpGweI084ZLM0H5B7M58u4WkWS+Wm+U/jWaaOVo77HA7fcR3HwIXNXTbp67XPjkVDYBFt42b3HdnHG5uG8d1sfSjp7Lop9TPXuZJLI4NY5vbwxyO4yCXHkc/Zbyg0NERAREQEREBc3XmlDrzUHP8AxX+X9o+9dIrAtWUEtt1HPTzDu9z2n1a4lwP34+IKfyMuDvxzrbq9FdH8XnXtTkV3qNx3zHr4SlOkcAi1bkHP4F/l72Ly/SV/GaD9Gb98SkOlP9LP/hf+9ij/AKSv4zQfozfviTtr5v7Xncquk+Fg4WfssFdV1E+f7U2z9UL1ZdIjTlvZE1oDx4pDi8b3Occc7c+1xwvHoWGqtjKjVbQWspYniN+OHTSNMTGj1I37zjtt57hbH0f01Ybh0+pquvpKeSQmTL3wsc44leBkluewA+Srv0h7tFT09JpujAa3mZ7WjAAGWsGBxjO8/II56s9DLBBeNTSzVoBjihcDnzMgMeP8BeorQddJo7qVFHUnhkzqeX0wSYyfgDh3yXo090n1JqGzR3Wj8FscgJaJHuDsAkZwGHg4yOe2FC6y0dddH1bKW7hn4Ru5rmElpwcEcgcjj9oQW36Qv9O2/wB3Z/FIq9c9dX+96cg0u/YIWCOMNY0hz9mAzcS4+YB4wMr+9SL2NQ1VHcicudRxiT9NrpGv/wC4E/MKY6i6T+r6Vtup6Nvsy00LJ8eT/DbtefiBgn1A8yg07o3o2q0fZp7hfMMlmwS3IPhsYCRkjjJySfTA88rGqMu111Na+bltRUbiHeUYOSPlE3HyVsZ1RdU9J57VWP8A9rAbA0nJMkbuC8+eQwOaT67T+VhU7Rugb1rKGWW0+GGxkAmRxAJIJwMNOcDv8QgkOrNC/T/UeWpoTt3ubURkeRPJP+Y1xXSthucV6ssFzg+zLG14HpkZx8QePkuY9W9Nb/pK1i5XLwjHvDT4biSCc4Jy0ccYz7wtY+j3e/r2lJLVIfap38D+w/Lh/wB2/wC5Bqa5U0t/W3D/AH0/xldVrlTS39bcP99P8ZQTP0gt/wD/AHo39vq7Nvw3P/1ytr6ZNpm9P6EUeNvgNJx+cRl/z37s+/KpfX7Sc90tsd/oGlzoAWygDJMZ53fqnJPucT5LOun3VC56NpTQOjE8GS4MLtpYT32uweD3II78jGTkNz6sClPTut+uY2+Hxn87I2fPfhcx2jxP5OrdnbwG7v8A7EGPvVl6hdTLnrSJtIWCCBp3eG124uPkXOwMgeQAA8znjEnBpOpsnR6su9xaWyVLodjT3EYkaQT5guJzj0DUFk+jT9i4fGH90q+fpKMh/wBgf+X+FHxb+D7/AD7fEqj9N+oLtCsqAyn8bxtn/E2bdu7+y7P2vd2XjvF11B1L1S0bd8jvZjiYPZjb/oPNzj+4AAKqTkLsTRjaZukaMUP/AKfgR7fhsH3+qxjql01dY9MUldaxv+rx+HUEDvyX+Jj03ucD6At8gVC6C6sXLSVu/k2eIVEI5YC/a5mTkgHBBbnJwR590GwdbRTnpvUmpxkFmz13eI3GPln5ZWLdNNMTauorhaoHBrvDjexzs4D2vO3OOcFpe3PlnODjC/DqF1FuWtiyKdjYYGHc2Jpz7WMbnHAycEgcDGSrfZ31nS3ps66PAZW1sjfDY8fYY3n2hn80uJ9DI0HkIKDc9Par0TV/WqiOanI4E0ZO3v8AnsOOfQn5LV+jXUm5Xy5Gw39wkeWl0UuAHHbyWuxweOQceRzlRty630ty0vLRVFGfGkjcwjcDF7Qxk59rHOduPdnzVf6BWuas1yK5gOyCNxc7yy4FjR8Tlx/VKDpRERAREQEREBRl7sFsvsYZc4w7b9k5IcPgQQce5SaKJjfi+6ZLY7Rak6mEFZtJWayVn1u3sc1+0tyXuPBxnufcF86o0bYtVujdfYjJ4edntvbjdjP2XDP2R3U+iRER4JyZcmW3WyWm0/d4LFZqCwWtlstTdkTM7W7icZJceXEnuT5qEv8A080xqK5G43iF0khABPiyDgDAAAcAB8B6q1IpVvwoKOnt9DHRUbdscbQxjfQAYA/YFFao0jY9VsjbfYvE8POz2nNI3Yzy0g+Q/YpxEFE/mg0P/wAsf86X/wA1Z59P2uo08LBPGHU4jEewk/ZaAG853ZGBg5zxlSiIKJ/M/ob/AJY/50v/AJqzab07atMUBobJH4cZcXEbi7JIAJJcSewA+SlUQeC+Wegv1sfbbqzfE/G5uSM4II5BBHIHYqL0zofT2lqt1VY4nRue3a78JI4EZB7OcRnI74z39SrGiAqjSdNdJ0d4bd6eAiZr/EDvFkPtZznBdjv5YwrciAqFqHpFpO9zmoEb4HuOSYHBoJ/RILB8gFfUQUXTnSbSlhqG1LY3TyNOWuncHYPqGgBmfQkcK036yW/UNsdbbszfE4glu4tzggjlpB7hSKIKJ/NBob/lT/nS/wDmrNYdN2XTsJissDIge5aPaPxccuPzKlUQfxzQ5u13IPks+vnRzSN1nM0TJKck5PgOAb/hcHNHwaAtCRBStM9LdLadqG1UEbpZW/ZfM7cQfUAAMB9DtyFabtaqC80RorrEyWM92uGR8R6H3jlexEGcSdFNHPqPFa2Zo/MEp2/eC771drDYrXp6gFDZomxM74b3J7ZcTy48dySeFIogIiICIiAiIgIiICIiAiIgIiICIiAiIgIiICIiAiIgIiICIiAiIgIiICIiAiIgIiICIiAiIgIiICIiAiIgIiICIiAiIgIiICIiAiIgIiICIiAiIgIiICIiAiIgIiICIiAiIgIiICIiAiIgIiICIiAiIgIiICIiAiIgIiICIiAiIgIiICIiD//Z">
          <a:hlinkClick xmlns:r="http://schemas.openxmlformats.org/officeDocument/2006/relationships" r:id="rId2"/>
          <a:extLst>
            <a:ext uri="{FF2B5EF4-FFF2-40B4-BE49-F238E27FC236}">
              <a16:creationId xmlns:a16="http://schemas.microsoft.com/office/drawing/2014/main" id="{EAA1FA0F-9B8C-4C16-9E46-6BA49B0F206B}"/>
            </a:ext>
          </a:extLst>
        </xdr:cNvPr>
        <xdr:cNvSpPr>
          <a:spLocks noChangeAspect="1" noChangeArrowheads="1"/>
        </xdr:cNvSpPr>
      </xdr:nvSpPr>
      <xdr:spPr bwMode="auto">
        <a:xfrm>
          <a:off x="21593175" y="506634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0</xdr:col>
      <xdr:colOff>258535</xdr:colOff>
      <xdr:row>0</xdr:row>
      <xdr:rowOff>369531</xdr:rowOff>
    </xdr:from>
    <xdr:to>
      <xdr:col>0</xdr:col>
      <xdr:colOff>2081893</xdr:colOff>
      <xdr:row>0</xdr:row>
      <xdr:rowOff>1224643</xdr:rowOff>
    </xdr:to>
    <xdr:pic>
      <xdr:nvPicPr>
        <xdr:cNvPr id="21" name="Imagen 20">
          <a:extLst>
            <a:ext uri="{FF2B5EF4-FFF2-40B4-BE49-F238E27FC236}">
              <a16:creationId xmlns:a16="http://schemas.microsoft.com/office/drawing/2014/main" id="{66C9B98B-0DE4-4840-81B6-A4702FAD9B6F}"/>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l="14209" r="8809" b="32600"/>
        <a:stretch>
          <a:fillRect/>
        </a:stretch>
      </xdr:blipFill>
      <xdr:spPr bwMode="auto">
        <a:xfrm>
          <a:off x="258535" y="369531"/>
          <a:ext cx="1823358" cy="855112"/>
        </a:xfrm>
        <a:prstGeom prst="rect">
          <a:avLst/>
        </a:prstGeom>
        <a:noFill/>
        <a:ln>
          <a:noFill/>
        </a:ln>
      </xdr:spPr>
    </xdr:pic>
    <xdr:clientData/>
  </xdr:twoCellAnchor>
  <xdr:twoCellAnchor editAs="oneCell">
    <xdr:from>
      <xdr:col>2</xdr:col>
      <xdr:colOff>136074</xdr:colOff>
      <xdr:row>71</xdr:row>
      <xdr:rowOff>18565</xdr:rowOff>
    </xdr:from>
    <xdr:to>
      <xdr:col>4</xdr:col>
      <xdr:colOff>1672829</xdr:colOff>
      <xdr:row>73</xdr:row>
      <xdr:rowOff>43904</xdr:rowOff>
    </xdr:to>
    <xdr:pic>
      <xdr:nvPicPr>
        <xdr:cNvPr id="22" name="Imagen 21">
          <a:extLst>
            <a:ext uri="{FF2B5EF4-FFF2-40B4-BE49-F238E27FC236}">
              <a16:creationId xmlns:a16="http://schemas.microsoft.com/office/drawing/2014/main" id="{CA430340-73CB-48A8-BC12-5F70E85DFE8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479974" y="52072690"/>
          <a:ext cx="6423080" cy="406339"/>
        </a:xfrm>
        <a:prstGeom prst="rect">
          <a:avLst/>
        </a:prstGeom>
      </xdr:spPr>
    </xdr:pic>
    <xdr:clientData/>
  </xdr:twoCellAnchor>
  <xdr:twoCellAnchor>
    <xdr:from>
      <xdr:col>0</xdr:col>
      <xdr:colOff>2272389</xdr:colOff>
      <xdr:row>0</xdr:row>
      <xdr:rowOff>204107</xdr:rowOff>
    </xdr:from>
    <xdr:to>
      <xdr:col>0</xdr:col>
      <xdr:colOff>3352389</xdr:colOff>
      <xdr:row>0</xdr:row>
      <xdr:rowOff>1284107</xdr:rowOff>
    </xdr:to>
    <xdr:grpSp>
      <xdr:nvGrpSpPr>
        <xdr:cNvPr id="23" name="Grupo 22">
          <a:extLst>
            <a:ext uri="{FF2B5EF4-FFF2-40B4-BE49-F238E27FC236}">
              <a16:creationId xmlns:a16="http://schemas.microsoft.com/office/drawing/2014/main" id="{246E8BE6-A8CC-4FEA-8AAB-AA4D6C1EAD7F}"/>
            </a:ext>
          </a:extLst>
        </xdr:cNvPr>
        <xdr:cNvGrpSpPr/>
      </xdr:nvGrpSpPr>
      <xdr:grpSpPr>
        <a:xfrm>
          <a:off x="2272389" y="204107"/>
          <a:ext cx="1080000" cy="1080000"/>
          <a:chOff x="1372249" y="114300"/>
          <a:chExt cx="1212995" cy="1172633"/>
        </a:xfrm>
      </xdr:grpSpPr>
      <xdr:pic>
        <xdr:nvPicPr>
          <xdr:cNvPr id="24" name="Imagen 23">
            <a:hlinkClick xmlns:r="http://schemas.openxmlformats.org/officeDocument/2006/relationships" r:id="rId5"/>
            <a:extLst>
              <a:ext uri="{FF2B5EF4-FFF2-40B4-BE49-F238E27FC236}">
                <a16:creationId xmlns:a16="http://schemas.microsoft.com/office/drawing/2014/main" id="{E471E4CC-0D72-0766-6F08-436F8B51EA45}"/>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372249" y="114300"/>
            <a:ext cx="1212995" cy="117263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5" name="Rectángulo 24">
            <a:extLst>
              <a:ext uri="{FF2B5EF4-FFF2-40B4-BE49-F238E27FC236}">
                <a16:creationId xmlns:a16="http://schemas.microsoft.com/office/drawing/2014/main" id="{7A9E5170-6A4E-F4E1-1F97-A0FE47CC74D5}"/>
              </a:ext>
            </a:extLst>
          </xdr:cNvPr>
          <xdr:cNvSpPr/>
        </xdr:nvSpPr>
        <xdr:spPr>
          <a:xfrm>
            <a:off x="1817688" y="881063"/>
            <a:ext cx="317500" cy="952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2651598</xdr:colOff>
      <xdr:row>1</xdr:row>
      <xdr:rowOff>111390</xdr:rowOff>
    </xdr:from>
    <xdr:to>
      <xdr:col>2</xdr:col>
      <xdr:colOff>2879898</xdr:colOff>
      <xdr:row>10</xdr:row>
      <xdr:rowOff>93999</xdr:rowOff>
    </xdr:to>
    <xdr:pic>
      <xdr:nvPicPr>
        <xdr:cNvPr id="2" name="Imagen 1">
          <a:extLst>
            <a:ext uri="{FF2B5EF4-FFF2-40B4-BE49-F238E27FC236}">
              <a16:creationId xmlns:a16="http://schemas.microsoft.com/office/drawing/2014/main" id="{D1CC201B-4C02-4953-9DBE-E4A193AF1D9F}"/>
            </a:ext>
          </a:extLst>
        </xdr:cNvPr>
        <xdr:cNvPicPr>
          <a:picLocks noChangeAspect="1"/>
        </xdr:cNvPicPr>
      </xdr:nvPicPr>
      <xdr:blipFill>
        <a:blip xmlns:r="http://schemas.openxmlformats.org/officeDocument/2006/relationships" r:embed="rId1"/>
        <a:stretch>
          <a:fillRect/>
        </a:stretch>
      </xdr:blipFill>
      <xdr:spPr>
        <a:xfrm>
          <a:off x="2746848" y="292365"/>
          <a:ext cx="2885775" cy="1544709"/>
        </a:xfrm>
        <a:prstGeom prst="rect">
          <a:avLst/>
        </a:prstGeom>
      </xdr:spPr>
    </xdr:pic>
    <xdr:clientData/>
  </xdr:twoCellAnchor>
  <xdr:twoCellAnchor editAs="oneCell">
    <xdr:from>
      <xdr:col>1</xdr:col>
      <xdr:colOff>2610777</xdr:colOff>
      <xdr:row>1</xdr:row>
      <xdr:rowOff>111390</xdr:rowOff>
    </xdr:from>
    <xdr:to>
      <xdr:col>2</xdr:col>
      <xdr:colOff>2839077</xdr:colOff>
      <xdr:row>10</xdr:row>
      <xdr:rowOff>93999</xdr:rowOff>
    </xdr:to>
    <xdr:pic>
      <xdr:nvPicPr>
        <xdr:cNvPr id="5" name="Imagen 4">
          <a:extLst>
            <a:ext uri="{FF2B5EF4-FFF2-40B4-BE49-F238E27FC236}">
              <a16:creationId xmlns:a16="http://schemas.microsoft.com/office/drawing/2014/main" id="{18D2EFB9-9441-42BB-98D0-D6D209337E6D}"/>
            </a:ext>
          </a:extLst>
        </xdr:cNvPr>
        <xdr:cNvPicPr>
          <a:picLocks noChangeAspect="1"/>
        </xdr:cNvPicPr>
      </xdr:nvPicPr>
      <xdr:blipFill>
        <a:blip xmlns:r="http://schemas.openxmlformats.org/officeDocument/2006/relationships" r:embed="rId1"/>
        <a:stretch>
          <a:fillRect/>
        </a:stretch>
      </xdr:blipFill>
      <xdr:spPr>
        <a:xfrm>
          <a:off x="2706027" y="292365"/>
          <a:ext cx="2885775" cy="1544709"/>
        </a:xfrm>
        <a:prstGeom prst="rect">
          <a:avLst/>
        </a:prstGeom>
      </xdr:spPr>
    </xdr:pic>
    <xdr:clientData/>
  </xdr:twoCellAnchor>
  <xdr:twoCellAnchor>
    <xdr:from>
      <xdr:col>1</xdr:col>
      <xdr:colOff>518583</xdr:colOff>
      <xdr:row>2</xdr:row>
      <xdr:rowOff>31750</xdr:rowOff>
    </xdr:from>
    <xdr:to>
      <xdr:col>1</xdr:col>
      <xdr:colOff>1731578</xdr:colOff>
      <xdr:row>9</xdr:row>
      <xdr:rowOff>976</xdr:rowOff>
    </xdr:to>
    <xdr:grpSp>
      <xdr:nvGrpSpPr>
        <xdr:cNvPr id="7" name="Grupo 6">
          <a:extLst>
            <a:ext uri="{FF2B5EF4-FFF2-40B4-BE49-F238E27FC236}">
              <a16:creationId xmlns:a16="http://schemas.microsoft.com/office/drawing/2014/main" id="{F02722C7-1165-4AFE-9075-F26DE8822AD4}"/>
            </a:ext>
          </a:extLst>
        </xdr:cNvPr>
        <xdr:cNvGrpSpPr/>
      </xdr:nvGrpSpPr>
      <xdr:grpSpPr>
        <a:xfrm>
          <a:off x="613833" y="381000"/>
          <a:ext cx="1212995" cy="1175726"/>
          <a:chOff x="1372249" y="114300"/>
          <a:chExt cx="1212995" cy="1172633"/>
        </a:xfrm>
      </xdr:grpSpPr>
      <xdr:pic>
        <xdr:nvPicPr>
          <xdr:cNvPr id="8" name="Imagen 7">
            <a:hlinkClick xmlns:r="http://schemas.openxmlformats.org/officeDocument/2006/relationships" r:id="rId2"/>
            <a:extLst>
              <a:ext uri="{FF2B5EF4-FFF2-40B4-BE49-F238E27FC236}">
                <a16:creationId xmlns:a16="http://schemas.microsoft.com/office/drawing/2014/main" id="{E67650E0-2E52-97C5-90C6-BE5A8B176B8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72249" y="114300"/>
            <a:ext cx="1212995" cy="117263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Rectángulo 8">
            <a:extLst>
              <a:ext uri="{FF2B5EF4-FFF2-40B4-BE49-F238E27FC236}">
                <a16:creationId xmlns:a16="http://schemas.microsoft.com/office/drawing/2014/main" id="{612F97D0-6045-3F8C-D006-04F68970E2D1}"/>
              </a:ext>
            </a:extLst>
          </xdr:cNvPr>
          <xdr:cNvSpPr/>
        </xdr:nvSpPr>
        <xdr:spPr>
          <a:xfrm>
            <a:off x="1817688" y="881063"/>
            <a:ext cx="317500" cy="952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editAs="oneCell">
    <xdr:from>
      <xdr:col>6</xdr:col>
      <xdr:colOff>1224642</xdr:colOff>
      <xdr:row>3</xdr:row>
      <xdr:rowOff>113393</xdr:rowOff>
    </xdr:from>
    <xdr:to>
      <xdr:col>8</xdr:col>
      <xdr:colOff>1964017</xdr:colOff>
      <xdr:row>7</xdr:row>
      <xdr:rowOff>82082</xdr:rowOff>
    </xdr:to>
    <xdr:pic>
      <xdr:nvPicPr>
        <xdr:cNvPr id="10" name="Imagen 9">
          <a:extLst>
            <a:ext uri="{FF2B5EF4-FFF2-40B4-BE49-F238E27FC236}">
              <a16:creationId xmlns:a16="http://schemas.microsoft.com/office/drawing/2014/main" id="{1F7B0955-6B02-482A-A564-22D4B4998106}"/>
            </a:ext>
          </a:extLst>
        </xdr:cNvPr>
        <xdr:cNvPicPr>
          <a:picLocks noChangeAspect="1"/>
        </xdr:cNvPicPr>
      </xdr:nvPicPr>
      <xdr:blipFill>
        <a:blip xmlns:r="http://schemas.openxmlformats.org/officeDocument/2006/relationships" r:embed="rId4"/>
        <a:stretch>
          <a:fillRect/>
        </a:stretch>
      </xdr:blipFill>
      <xdr:spPr>
        <a:xfrm>
          <a:off x="15897678" y="657679"/>
          <a:ext cx="3914375" cy="69440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16537</xdr:colOff>
      <xdr:row>1</xdr:row>
      <xdr:rowOff>159205</xdr:rowOff>
    </xdr:from>
    <xdr:to>
      <xdr:col>3</xdr:col>
      <xdr:colOff>7658</xdr:colOff>
      <xdr:row>10</xdr:row>
      <xdr:rowOff>159957</xdr:rowOff>
    </xdr:to>
    <xdr:pic>
      <xdr:nvPicPr>
        <xdr:cNvPr id="2" name="Imagen 1">
          <a:extLst>
            <a:ext uri="{FF2B5EF4-FFF2-40B4-BE49-F238E27FC236}">
              <a16:creationId xmlns:a16="http://schemas.microsoft.com/office/drawing/2014/main" id="{AB273249-7B4C-4CA5-B5A1-E23A200AB656}"/>
            </a:ext>
          </a:extLst>
        </xdr:cNvPr>
        <xdr:cNvPicPr>
          <a:picLocks noChangeAspect="1"/>
        </xdr:cNvPicPr>
      </xdr:nvPicPr>
      <xdr:blipFill>
        <a:blip xmlns:r="http://schemas.openxmlformats.org/officeDocument/2006/relationships" r:embed="rId1"/>
        <a:stretch>
          <a:fillRect/>
        </a:stretch>
      </xdr:blipFill>
      <xdr:spPr>
        <a:xfrm>
          <a:off x="2416837" y="340180"/>
          <a:ext cx="2886721" cy="1600952"/>
        </a:xfrm>
        <a:prstGeom prst="rect">
          <a:avLst/>
        </a:prstGeom>
      </xdr:spPr>
    </xdr:pic>
    <xdr:clientData/>
  </xdr:twoCellAnchor>
  <xdr:twoCellAnchor>
    <xdr:from>
      <xdr:col>1</xdr:col>
      <xdr:colOff>571500</xdr:colOff>
      <xdr:row>2</xdr:row>
      <xdr:rowOff>31750</xdr:rowOff>
    </xdr:from>
    <xdr:to>
      <xdr:col>1</xdr:col>
      <xdr:colOff>1784495</xdr:colOff>
      <xdr:row>9</xdr:row>
      <xdr:rowOff>976</xdr:rowOff>
    </xdr:to>
    <xdr:grpSp>
      <xdr:nvGrpSpPr>
        <xdr:cNvPr id="5" name="Grupo 4">
          <a:extLst>
            <a:ext uri="{FF2B5EF4-FFF2-40B4-BE49-F238E27FC236}">
              <a16:creationId xmlns:a16="http://schemas.microsoft.com/office/drawing/2014/main" id="{488E0737-0706-47F0-A3AC-A4FCAC4A3585}"/>
            </a:ext>
          </a:extLst>
        </xdr:cNvPr>
        <xdr:cNvGrpSpPr/>
      </xdr:nvGrpSpPr>
      <xdr:grpSpPr>
        <a:xfrm>
          <a:off x="659694" y="419806"/>
          <a:ext cx="1212995" cy="1221587"/>
          <a:chOff x="1372249" y="114300"/>
          <a:chExt cx="1212995" cy="1172633"/>
        </a:xfrm>
      </xdr:grpSpPr>
      <xdr:pic>
        <xdr:nvPicPr>
          <xdr:cNvPr id="6" name="Imagen 5">
            <a:hlinkClick xmlns:r="http://schemas.openxmlformats.org/officeDocument/2006/relationships" r:id="rId2"/>
            <a:extLst>
              <a:ext uri="{FF2B5EF4-FFF2-40B4-BE49-F238E27FC236}">
                <a16:creationId xmlns:a16="http://schemas.microsoft.com/office/drawing/2014/main" id="{F4CB98D4-E3AF-BCF6-DA20-3FD9D83066D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72249" y="114300"/>
            <a:ext cx="1212995" cy="117263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Rectángulo 6">
            <a:extLst>
              <a:ext uri="{FF2B5EF4-FFF2-40B4-BE49-F238E27FC236}">
                <a16:creationId xmlns:a16="http://schemas.microsoft.com/office/drawing/2014/main" id="{1C8B65E2-2571-A178-CDD2-82D5F20F5F3A}"/>
              </a:ext>
            </a:extLst>
          </xdr:cNvPr>
          <xdr:cNvSpPr/>
        </xdr:nvSpPr>
        <xdr:spPr>
          <a:xfrm>
            <a:off x="1817688" y="881063"/>
            <a:ext cx="317500" cy="952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editAs="oneCell">
    <xdr:from>
      <xdr:col>6</xdr:col>
      <xdr:colOff>846667</xdr:colOff>
      <xdr:row>5</xdr:row>
      <xdr:rowOff>17639</xdr:rowOff>
    </xdr:from>
    <xdr:to>
      <xdr:col>8</xdr:col>
      <xdr:colOff>2158601</xdr:colOff>
      <xdr:row>9</xdr:row>
      <xdr:rowOff>6486</xdr:rowOff>
    </xdr:to>
    <xdr:pic>
      <xdr:nvPicPr>
        <xdr:cNvPr id="8" name="Imagen 7">
          <a:extLst>
            <a:ext uri="{FF2B5EF4-FFF2-40B4-BE49-F238E27FC236}">
              <a16:creationId xmlns:a16="http://schemas.microsoft.com/office/drawing/2014/main" id="{E1A91117-5F63-4756-82BE-D3B79D01CE10}"/>
            </a:ext>
          </a:extLst>
        </xdr:cNvPr>
        <xdr:cNvPicPr>
          <a:picLocks noChangeAspect="1"/>
        </xdr:cNvPicPr>
      </xdr:nvPicPr>
      <xdr:blipFill>
        <a:blip xmlns:r="http://schemas.openxmlformats.org/officeDocument/2006/relationships" r:embed="rId4"/>
        <a:stretch>
          <a:fillRect/>
        </a:stretch>
      </xdr:blipFill>
      <xdr:spPr>
        <a:xfrm>
          <a:off x="15010695" y="952500"/>
          <a:ext cx="3914375" cy="69440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2392262</xdr:colOff>
      <xdr:row>2</xdr:row>
      <xdr:rowOff>59364</xdr:rowOff>
    </xdr:from>
    <xdr:to>
      <xdr:col>2</xdr:col>
      <xdr:colOff>2438867</xdr:colOff>
      <xdr:row>11</xdr:row>
      <xdr:rowOff>112410</xdr:rowOff>
    </xdr:to>
    <xdr:pic>
      <xdr:nvPicPr>
        <xdr:cNvPr id="2" name="Imagen 1">
          <a:extLst>
            <a:ext uri="{FF2B5EF4-FFF2-40B4-BE49-F238E27FC236}">
              <a16:creationId xmlns:a16="http://schemas.microsoft.com/office/drawing/2014/main" id="{C2A8C8B5-C81E-428D-8723-F96963B3EFE1}"/>
            </a:ext>
          </a:extLst>
        </xdr:cNvPr>
        <xdr:cNvPicPr>
          <a:picLocks noChangeAspect="1"/>
        </xdr:cNvPicPr>
      </xdr:nvPicPr>
      <xdr:blipFill>
        <a:blip xmlns:r="http://schemas.openxmlformats.org/officeDocument/2006/relationships" r:embed="rId1"/>
        <a:stretch>
          <a:fillRect/>
        </a:stretch>
      </xdr:blipFill>
      <xdr:spPr>
        <a:xfrm>
          <a:off x="2487512" y="411789"/>
          <a:ext cx="2885055" cy="1615146"/>
        </a:xfrm>
        <a:prstGeom prst="rect">
          <a:avLst/>
        </a:prstGeom>
      </xdr:spPr>
    </xdr:pic>
    <xdr:clientData/>
  </xdr:twoCellAnchor>
  <xdr:twoCellAnchor>
    <xdr:from>
      <xdr:col>1</xdr:col>
      <xdr:colOff>518583</xdr:colOff>
      <xdr:row>2</xdr:row>
      <xdr:rowOff>74083</xdr:rowOff>
    </xdr:from>
    <xdr:to>
      <xdr:col>1</xdr:col>
      <xdr:colOff>1731578</xdr:colOff>
      <xdr:row>9</xdr:row>
      <xdr:rowOff>43309</xdr:rowOff>
    </xdr:to>
    <xdr:grpSp>
      <xdr:nvGrpSpPr>
        <xdr:cNvPr id="8" name="Grupo 7">
          <a:extLst>
            <a:ext uri="{FF2B5EF4-FFF2-40B4-BE49-F238E27FC236}">
              <a16:creationId xmlns:a16="http://schemas.microsoft.com/office/drawing/2014/main" id="{B2A0C3F8-6FED-4174-BAB8-5FADCFD61B92}"/>
            </a:ext>
          </a:extLst>
        </xdr:cNvPr>
        <xdr:cNvGrpSpPr/>
      </xdr:nvGrpSpPr>
      <xdr:grpSpPr>
        <a:xfrm>
          <a:off x="620637" y="431271"/>
          <a:ext cx="1212995" cy="1176859"/>
          <a:chOff x="1372249" y="114300"/>
          <a:chExt cx="1212995" cy="1172633"/>
        </a:xfrm>
      </xdr:grpSpPr>
      <xdr:pic>
        <xdr:nvPicPr>
          <xdr:cNvPr id="9" name="Imagen 8">
            <a:hlinkClick xmlns:r="http://schemas.openxmlformats.org/officeDocument/2006/relationships" r:id="rId2"/>
            <a:extLst>
              <a:ext uri="{FF2B5EF4-FFF2-40B4-BE49-F238E27FC236}">
                <a16:creationId xmlns:a16="http://schemas.microsoft.com/office/drawing/2014/main" id="{8C3DB03A-DA88-6118-02D9-EFCDB4C291B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72249" y="114300"/>
            <a:ext cx="1212995" cy="117263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Rectángulo 9">
            <a:extLst>
              <a:ext uri="{FF2B5EF4-FFF2-40B4-BE49-F238E27FC236}">
                <a16:creationId xmlns:a16="http://schemas.microsoft.com/office/drawing/2014/main" id="{6B8EFB87-A759-B22A-F118-F34F4048FFAD}"/>
              </a:ext>
            </a:extLst>
          </xdr:cNvPr>
          <xdr:cNvSpPr/>
        </xdr:nvSpPr>
        <xdr:spPr>
          <a:xfrm>
            <a:off x="1817688" y="881063"/>
            <a:ext cx="317500" cy="952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editAs="oneCell">
    <xdr:from>
      <xdr:col>6</xdr:col>
      <xdr:colOff>289152</xdr:colOff>
      <xdr:row>5</xdr:row>
      <xdr:rowOff>34018</xdr:rowOff>
    </xdr:from>
    <xdr:to>
      <xdr:col>8</xdr:col>
      <xdr:colOff>1472573</xdr:colOff>
      <xdr:row>9</xdr:row>
      <xdr:rowOff>48064</xdr:rowOff>
    </xdr:to>
    <xdr:pic>
      <xdr:nvPicPr>
        <xdr:cNvPr id="11" name="Imagen 10">
          <a:extLst>
            <a:ext uri="{FF2B5EF4-FFF2-40B4-BE49-F238E27FC236}">
              <a16:creationId xmlns:a16="http://schemas.microsoft.com/office/drawing/2014/main" id="{C53878F2-5471-415E-8437-3514CDBECBE9}"/>
            </a:ext>
          </a:extLst>
        </xdr:cNvPr>
        <xdr:cNvPicPr>
          <a:picLocks noChangeAspect="1"/>
        </xdr:cNvPicPr>
      </xdr:nvPicPr>
      <xdr:blipFill>
        <a:blip xmlns:r="http://schemas.openxmlformats.org/officeDocument/2006/relationships" r:embed="rId4"/>
        <a:stretch>
          <a:fillRect/>
        </a:stretch>
      </xdr:blipFill>
      <xdr:spPr>
        <a:xfrm>
          <a:off x="16413616" y="918482"/>
          <a:ext cx="3904850" cy="69440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2392262</xdr:colOff>
      <xdr:row>2</xdr:row>
      <xdr:rowOff>59364</xdr:rowOff>
    </xdr:from>
    <xdr:to>
      <xdr:col>2</xdr:col>
      <xdr:colOff>2438867</xdr:colOff>
      <xdr:row>11</xdr:row>
      <xdr:rowOff>112410</xdr:rowOff>
    </xdr:to>
    <xdr:pic>
      <xdr:nvPicPr>
        <xdr:cNvPr id="2" name="Imagen 1">
          <a:extLst>
            <a:ext uri="{FF2B5EF4-FFF2-40B4-BE49-F238E27FC236}">
              <a16:creationId xmlns:a16="http://schemas.microsoft.com/office/drawing/2014/main" id="{D962A824-B7B7-4B29-A9D8-4ADDADD8D136}"/>
            </a:ext>
          </a:extLst>
        </xdr:cNvPr>
        <xdr:cNvPicPr>
          <a:picLocks noChangeAspect="1"/>
        </xdr:cNvPicPr>
      </xdr:nvPicPr>
      <xdr:blipFill>
        <a:blip xmlns:r="http://schemas.openxmlformats.org/officeDocument/2006/relationships" r:embed="rId1"/>
        <a:stretch>
          <a:fillRect/>
        </a:stretch>
      </xdr:blipFill>
      <xdr:spPr>
        <a:xfrm>
          <a:off x="2487512" y="411789"/>
          <a:ext cx="2885055" cy="1615146"/>
        </a:xfrm>
        <a:prstGeom prst="rect">
          <a:avLst/>
        </a:prstGeom>
      </xdr:spPr>
    </xdr:pic>
    <xdr:clientData/>
  </xdr:twoCellAnchor>
  <xdr:twoCellAnchor>
    <xdr:from>
      <xdr:col>1</xdr:col>
      <xdr:colOff>592667</xdr:colOff>
      <xdr:row>2</xdr:row>
      <xdr:rowOff>84667</xdr:rowOff>
    </xdr:from>
    <xdr:to>
      <xdr:col>1</xdr:col>
      <xdr:colOff>1805662</xdr:colOff>
      <xdr:row>9</xdr:row>
      <xdr:rowOff>53893</xdr:rowOff>
    </xdr:to>
    <xdr:grpSp>
      <xdr:nvGrpSpPr>
        <xdr:cNvPr id="5" name="Grupo 4">
          <a:extLst>
            <a:ext uri="{FF2B5EF4-FFF2-40B4-BE49-F238E27FC236}">
              <a16:creationId xmlns:a16="http://schemas.microsoft.com/office/drawing/2014/main" id="{A6AF0D8E-3DCA-4765-BBDC-E83719480483}"/>
            </a:ext>
          </a:extLst>
        </xdr:cNvPr>
        <xdr:cNvGrpSpPr/>
      </xdr:nvGrpSpPr>
      <xdr:grpSpPr>
        <a:xfrm>
          <a:off x="686356" y="443806"/>
          <a:ext cx="1212995" cy="1187177"/>
          <a:chOff x="1372249" y="114300"/>
          <a:chExt cx="1212995" cy="1172633"/>
        </a:xfrm>
      </xdr:grpSpPr>
      <xdr:pic>
        <xdr:nvPicPr>
          <xdr:cNvPr id="6" name="Imagen 5">
            <a:hlinkClick xmlns:r="http://schemas.openxmlformats.org/officeDocument/2006/relationships" r:id="rId2"/>
            <a:extLst>
              <a:ext uri="{FF2B5EF4-FFF2-40B4-BE49-F238E27FC236}">
                <a16:creationId xmlns:a16="http://schemas.microsoft.com/office/drawing/2014/main" id="{28299C8D-C77B-36F1-AB0E-35C8445460E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72249" y="114300"/>
            <a:ext cx="1212995" cy="117263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Rectángulo 6">
            <a:extLst>
              <a:ext uri="{FF2B5EF4-FFF2-40B4-BE49-F238E27FC236}">
                <a16:creationId xmlns:a16="http://schemas.microsoft.com/office/drawing/2014/main" id="{46DADEFA-17F0-FB97-6641-0C044950A6A5}"/>
              </a:ext>
            </a:extLst>
          </xdr:cNvPr>
          <xdr:cNvSpPr/>
        </xdr:nvSpPr>
        <xdr:spPr>
          <a:xfrm>
            <a:off x="1817688" y="881063"/>
            <a:ext cx="317500" cy="952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editAs="oneCell">
    <xdr:from>
      <xdr:col>6</xdr:col>
      <xdr:colOff>281066</xdr:colOff>
      <xdr:row>5</xdr:row>
      <xdr:rowOff>140532</xdr:rowOff>
    </xdr:from>
    <xdr:to>
      <xdr:col>8</xdr:col>
      <xdr:colOff>1468949</xdr:colOff>
      <xdr:row>9</xdr:row>
      <xdr:rowOff>147886</xdr:rowOff>
    </xdr:to>
    <xdr:pic>
      <xdr:nvPicPr>
        <xdr:cNvPr id="8" name="Imagen 7">
          <a:extLst>
            <a:ext uri="{FF2B5EF4-FFF2-40B4-BE49-F238E27FC236}">
              <a16:creationId xmlns:a16="http://schemas.microsoft.com/office/drawing/2014/main" id="{FC93D31F-8201-42F7-BF1C-DB9113A09269}"/>
            </a:ext>
          </a:extLst>
        </xdr:cNvPr>
        <xdr:cNvPicPr>
          <a:picLocks noChangeAspect="1"/>
        </xdr:cNvPicPr>
      </xdr:nvPicPr>
      <xdr:blipFill>
        <a:blip xmlns:r="http://schemas.openxmlformats.org/officeDocument/2006/relationships" r:embed="rId4"/>
        <a:stretch>
          <a:fillRect/>
        </a:stretch>
      </xdr:blipFill>
      <xdr:spPr>
        <a:xfrm>
          <a:off x="16395492" y="1030573"/>
          <a:ext cx="3904850" cy="69440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2392262</xdr:colOff>
      <xdr:row>2</xdr:row>
      <xdr:rowOff>59364</xdr:rowOff>
    </xdr:from>
    <xdr:to>
      <xdr:col>2</xdr:col>
      <xdr:colOff>2438867</xdr:colOff>
      <xdr:row>11</xdr:row>
      <xdr:rowOff>112410</xdr:rowOff>
    </xdr:to>
    <xdr:pic>
      <xdr:nvPicPr>
        <xdr:cNvPr id="2" name="Imagen 1">
          <a:extLst>
            <a:ext uri="{FF2B5EF4-FFF2-40B4-BE49-F238E27FC236}">
              <a16:creationId xmlns:a16="http://schemas.microsoft.com/office/drawing/2014/main" id="{8E06F77B-08FB-4513-A084-15555B720053}"/>
            </a:ext>
          </a:extLst>
        </xdr:cNvPr>
        <xdr:cNvPicPr>
          <a:picLocks noChangeAspect="1"/>
        </xdr:cNvPicPr>
      </xdr:nvPicPr>
      <xdr:blipFill>
        <a:blip xmlns:r="http://schemas.openxmlformats.org/officeDocument/2006/relationships" r:embed="rId1"/>
        <a:stretch>
          <a:fillRect/>
        </a:stretch>
      </xdr:blipFill>
      <xdr:spPr>
        <a:xfrm>
          <a:off x="2487512" y="411789"/>
          <a:ext cx="2885055" cy="1615146"/>
        </a:xfrm>
        <a:prstGeom prst="rect">
          <a:avLst/>
        </a:prstGeom>
      </xdr:spPr>
    </xdr:pic>
    <xdr:clientData/>
  </xdr:twoCellAnchor>
  <xdr:twoCellAnchor>
    <xdr:from>
      <xdr:col>1</xdr:col>
      <xdr:colOff>465667</xdr:colOff>
      <xdr:row>2</xdr:row>
      <xdr:rowOff>95250</xdr:rowOff>
    </xdr:from>
    <xdr:to>
      <xdr:col>1</xdr:col>
      <xdr:colOff>1678662</xdr:colOff>
      <xdr:row>9</xdr:row>
      <xdr:rowOff>64476</xdr:rowOff>
    </xdr:to>
    <xdr:grpSp>
      <xdr:nvGrpSpPr>
        <xdr:cNvPr id="5" name="Grupo 4">
          <a:extLst>
            <a:ext uri="{FF2B5EF4-FFF2-40B4-BE49-F238E27FC236}">
              <a16:creationId xmlns:a16="http://schemas.microsoft.com/office/drawing/2014/main" id="{BF543D95-45F9-4B91-A837-9AD4EEC8150D}"/>
            </a:ext>
          </a:extLst>
        </xdr:cNvPr>
        <xdr:cNvGrpSpPr/>
      </xdr:nvGrpSpPr>
      <xdr:grpSpPr>
        <a:xfrm>
          <a:off x="565930" y="446171"/>
          <a:ext cx="1212995" cy="1155673"/>
          <a:chOff x="1372249" y="114300"/>
          <a:chExt cx="1212995" cy="1172633"/>
        </a:xfrm>
      </xdr:grpSpPr>
      <xdr:pic>
        <xdr:nvPicPr>
          <xdr:cNvPr id="6" name="Imagen 5">
            <a:hlinkClick xmlns:r="http://schemas.openxmlformats.org/officeDocument/2006/relationships" r:id="rId2"/>
            <a:extLst>
              <a:ext uri="{FF2B5EF4-FFF2-40B4-BE49-F238E27FC236}">
                <a16:creationId xmlns:a16="http://schemas.microsoft.com/office/drawing/2014/main" id="{58C214A2-9942-5776-3D8A-5D6F69E2A24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72249" y="114300"/>
            <a:ext cx="1212995" cy="117263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Rectángulo 6">
            <a:extLst>
              <a:ext uri="{FF2B5EF4-FFF2-40B4-BE49-F238E27FC236}">
                <a16:creationId xmlns:a16="http://schemas.microsoft.com/office/drawing/2014/main" id="{5C037AB0-BFA9-9FC7-FA89-8809FDD7680C}"/>
              </a:ext>
            </a:extLst>
          </xdr:cNvPr>
          <xdr:cNvSpPr/>
        </xdr:nvSpPr>
        <xdr:spPr>
          <a:xfrm>
            <a:off x="1817688" y="881063"/>
            <a:ext cx="317500" cy="952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editAs="oneCell">
    <xdr:from>
      <xdr:col>6</xdr:col>
      <xdr:colOff>66842</xdr:colOff>
      <xdr:row>5</xdr:row>
      <xdr:rowOff>33421</xdr:rowOff>
    </xdr:from>
    <xdr:to>
      <xdr:col>8</xdr:col>
      <xdr:colOff>1264586</xdr:colOff>
      <xdr:row>9</xdr:row>
      <xdr:rowOff>59403</xdr:rowOff>
    </xdr:to>
    <xdr:pic>
      <xdr:nvPicPr>
        <xdr:cNvPr id="8" name="Imagen 7">
          <a:extLst>
            <a:ext uri="{FF2B5EF4-FFF2-40B4-BE49-F238E27FC236}">
              <a16:creationId xmlns:a16="http://schemas.microsoft.com/office/drawing/2014/main" id="{03EF5D85-B7A3-4FAD-960C-C87B4577A8F5}"/>
            </a:ext>
          </a:extLst>
        </xdr:cNvPr>
        <xdr:cNvPicPr>
          <a:picLocks noChangeAspect="1"/>
        </xdr:cNvPicPr>
      </xdr:nvPicPr>
      <xdr:blipFill>
        <a:blip xmlns:r="http://schemas.openxmlformats.org/officeDocument/2006/relationships" r:embed="rId4"/>
        <a:stretch>
          <a:fillRect/>
        </a:stretch>
      </xdr:blipFill>
      <xdr:spPr>
        <a:xfrm>
          <a:off x="16209210" y="902368"/>
          <a:ext cx="3904850" cy="6944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108319</xdr:colOff>
      <xdr:row>1</xdr:row>
      <xdr:rowOff>570887</xdr:rowOff>
    </xdr:from>
    <xdr:to>
      <xdr:col>2</xdr:col>
      <xdr:colOff>1579789</xdr:colOff>
      <xdr:row>3</xdr:row>
      <xdr:rowOff>400827</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441819" y="666137"/>
          <a:ext cx="2957370" cy="1449190"/>
        </a:xfrm>
        <a:prstGeom prst="rect">
          <a:avLst/>
        </a:prstGeom>
      </xdr:spPr>
    </xdr:pic>
    <xdr:clientData/>
  </xdr:twoCellAnchor>
  <xdr:twoCellAnchor>
    <xdr:from>
      <xdr:col>3</xdr:col>
      <xdr:colOff>1950968</xdr:colOff>
      <xdr:row>1</xdr:row>
      <xdr:rowOff>375516</xdr:rowOff>
    </xdr:from>
    <xdr:to>
      <xdr:col>3</xdr:col>
      <xdr:colOff>3650263</xdr:colOff>
      <xdr:row>3</xdr:row>
      <xdr:rowOff>587664</xdr:rowOff>
    </xdr:to>
    <xdr:grpSp>
      <xdr:nvGrpSpPr>
        <xdr:cNvPr id="7" name="Grupo 6">
          <a:extLst>
            <a:ext uri="{FF2B5EF4-FFF2-40B4-BE49-F238E27FC236}">
              <a16:creationId xmlns:a16="http://schemas.microsoft.com/office/drawing/2014/main" id="{00000000-0008-0000-0100-000007000000}"/>
            </a:ext>
          </a:extLst>
        </xdr:cNvPr>
        <xdr:cNvGrpSpPr/>
      </xdr:nvGrpSpPr>
      <xdr:grpSpPr>
        <a:xfrm>
          <a:off x="6618218" y="470766"/>
          <a:ext cx="1699295" cy="1831398"/>
          <a:chOff x="3869235" y="406978"/>
          <a:chExt cx="2152549" cy="2069522"/>
        </a:xfrm>
      </xdr:grpSpPr>
      <xdr:pic>
        <xdr:nvPicPr>
          <xdr:cNvPr id="8" name="Imagen 7">
            <a:hlinkClick xmlns:r="http://schemas.openxmlformats.org/officeDocument/2006/relationships" r:id="rId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69235" y="406978"/>
            <a:ext cx="2152549" cy="206952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CuadroTexto 8">
            <a:extLst>
              <a:ext uri="{FF2B5EF4-FFF2-40B4-BE49-F238E27FC236}">
                <a16:creationId xmlns:a16="http://schemas.microsoft.com/office/drawing/2014/main" id="{00000000-0008-0000-0100-000009000000}"/>
              </a:ext>
            </a:extLst>
          </xdr:cNvPr>
          <xdr:cNvSpPr txBox="1"/>
        </xdr:nvSpPr>
        <xdr:spPr>
          <a:xfrm>
            <a:off x="4807509" y="1743808"/>
            <a:ext cx="300403" cy="10257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grpSp>
    <xdr:clientData/>
  </xdr:twoCellAnchor>
  <xdr:twoCellAnchor editAs="oneCell">
    <xdr:from>
      <xdr:col>7</xdr:col>
      <xdr:colOff>115454</xdr:colOff>
      <xdr:row>1</xdr:row>
      <xdr:rowOff>777875</xdr:rowOff>
    </xdr:from>
    <xdr:to>
      <xdr:col>11</xdr:col>
      <xdr:colOff>648907</xdr:colOff>
      <xdr:row>3</xdr:row>
      <xdr:rowOff>348475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4"/>
        <a:stretch>
          <a:fillRect/>
        </a:stretch>
      </xdr:blipFill>
      <xdr:spPr>
        <a:xfrm>
          <a:off x="23416856" y="870802"/>
          <a:ext cx="6643392" cy="117358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288665</xdr:colOff>
      <xdr:row>1</xdr:row>
      <xdr:rowOff>16160</xdr:rowOff>
    </xdr:from>
    <xdr:to>
      <xdr:col>1</xdr:col>
      <xdr:colOff>417755</xdr:colOff>
      <xdr:row>6</xdr:row>
      <xdr:rowOff>152400</xdr:rowOff>
    </xdr:to>
    <xdr:pic>
      <xdr:nvPicPr>
        <xdr:cNvPr id="2" name="Imagen 1">
          <a:extLst>
            <a:ext uri="{FF2B5EF4-FFF2-40B4-BE49-F238E27FC236}">
              <a16:creationId xmlns:a16="http://schemas.microsoft.com/office/drawing/2014/main" id="{EFD55534-AF23-4075-A541-2A4DF1CD0EC1}"/>
            </a:ext>
          </a:extLst>
        </xdr:cNvPr>
        <xdr:cNvPicPr>
          <a:picLocks noChangeAspect="1"/>
        </xdr:cNvPicPr>
      </xdr:nvPicPr>
      <xdr:blipFill>
        <a:blip xmlns:r="http://schemas.openxmlformats.org/officeDocument/2006/relationships" r:embed="rId1"/>
        <a:stretch>
          <a:fillRect/>
        </a:stretch>
      </xdr:blipFill>
      <xdr:spPr>
        <a:xfrm>
          <a:off x="288665" y="206660"/>
          <a:ext cx="1157790" cy="1088740"/>
        </a:xfrm>
        <a:prstGeom prst="rect">
          <a:avLst/>
        </a:prstGeom>
      </xdr:spPr>
    </xdr:pic>
    <xdr:clientData/>
  </xdr:twoCellAnchor>
  <xdr:twoCellAnchor>
    <xdr:from>
      <xdr:col>1</xdr:col>
      <xdr:colOff>619532</xdr:colOff>
      <xdr:row>0</xdr:row>
      <xdr:rowOff>136070</xdr:rowOff>
    </xdr:from>
    <xdr:to>
      <xdr:col>2</xdr:col>
      <xdr:colOff>695325</xdr:colOff>
      <xdr:row>6</xdr:row>
      <xdr:rowOff>152400</xdr:rowOff>
    </xdr:to>
    <xdr:grpSp>
      <xdr:nvGrpSpPr>
        <xdr:cNvPr id="3" name="Grupo 2">
          <a:extLst>
            <a:ext uri="{FF2B5EF4-FFF2-40B4-BE49-F238E27FC236}">
              <a16:creationId xmlns:a16="http://schemas.microsoft.com/office/drawing/2014/main" id="{9ED270C8-E885-492A-AFE2-406BA0FF5B02}"/>
            </a:ext>
          </a:extLst>
        </xdr:cNvPr>
        <xdr:cNvGrpSpPr/>
      </xdr:nvGrpSpPr>
      <xdr:grpSpPr>
        <a:xfrm>
          <a:off x="1648232" y="136070"/>
          <a:ext cx="1123543" cy="1159330"/>
          <a:chOff x="2200429" y="139056"/>
          <a:chExt cx="1465497" cy="1423181"/>
        </a:xfrm>
      </xdr:grpSpPr>
      <xdr:pic>
        <xdr:nvPicPr>
          <xdr:cNvPr id="4" name="Imagen 3">
            <a:hlinkClick xmlns:r="http://schemas.openxmlformats.org/officeDocument/2006/relationships" r:id="rId2"/>
            <a:extLst>
              <a:ext uri="{FF2B5EF4-FFF2-40B4-BE49-F238E27FC236}">
                <a16:creationId xmlns:a16="http://schemas.microsoft.com/office/drawing/2014/main" id="{D9821D46-FF53-FCF2-FAE1-F8FE99BF7FF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0429" y="139056"/>
            <a:ext cx="1465497" cy="142318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Rectángulo 4">
            <a:extLst>
              <a:ext uri="{FF2B5EF4-FFF2-40B4-BE49-F238E27FC236}">
                <a16:creationId xmlns:a16="http://schemas.microsoft.com/office/drawing/2014/main" id="{050EB903-0822-0BBD-F62A-530B0B57F8A8}"/>
              </a:ext>
            </a:extLst>
          </xdr:cNvPr>
          <xdr:cNvSpPr/>
        </xdr:nvSpPr>
        <xdr:spPr>
          <a:xfrm>
            <a:off x="2653393" y="1053935"/>
            <a:ext cx="598714" cy="149679"/>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1060175</xdr:colOff>
      <xdr:row>0</xdr:row>
      <xdr:rowOff>332685</xdr:rowOff>
    </xdr:from>
    <xdr:to>
      <xdr:col>3</xdr:col>
      <xdr:colOff>554936</xdr:colOff>
      <xdr:row>0</xdr:row>
      <xdr:rowOff>1308652</xdr:rowOff>
    </xdr:to>
    <xdr:grpSp>
      <xdr:nvGrpSpPr>
        <xdr:cNvPr id="5" name="Grupo 4">
          <a:extLst>
            <a:ext uri="{FF2B5EF4-FFF2-40B4-BE49-F238E27FC236}">
              <a16:creationId xmlns:a16="http://schemas.microsoft.com/office/drawing/2014/main" id="{261E787D-730D-4B5D-B021-80DB24AF8684}"/>
            </a:ext>
          </a:extLst>
        </xdr:cNvPr>
        <xdr:cNvGrpSpPr/>
      </xdr:nvGrpSpPr>
      <xdr:grpSpPr>
        <a:xfrm>
          <a:off x="2785881" y="332685"/>
          <a:ext cx="985143" cy="975967"/>
          <a:chOff x="3869235" y="406978"/>
          <a:chExt cx="2152549" cy="2069522"/>
        </a:xfrm>
      </xdr:grpSpPr>
      <xdr:pic>
        <xdr:nvPicPr>
          <xdr:cNvPr id="6" name="Imagen 5">
            <a:hlinkClick xmlns:r="http://schemas.openxmlformats.org/officeDocument/2006/relationships" r:id="rId1"/>
            <a:extLst>
              <a:ext uri="{FF2B5EF4-FFF2-40B4-BE49-F238E27FC236}">
                <a16:creationId xmlns:a16="http://schemas.microsoft.com/office/drawing/2014/main" id="{EB9AD241-71FC-1CE0-2094-280B22D292F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69235" y="406978"/>
            <a:ext cx="2152549" cy="206952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CuadroTexto 6">
            <a:extLst>
              <a:ext uri="{FF2B5EF4-FFF2-40B4-BE49-F238E27FC236}">
                <a16:creationId xmlns:a16="http://schemas.microsoft.com/office/drawing/2014/main" id="{D9BF8E57-C7AD-79B7-0515-1A23FCDF43B2}"/>
              </a:ext>
            </a:extLst>
          </xdr:cNvPr>
          <xdr:cNvSpPr txBox="1"/>
        </xdr:nvSpPr>
        <xdr:spPr>
          <a:xfrm>
            <a:off x="4807509" y="1743808"/>
            <a:ext cx="300403" cy="10257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grpSp>
    <xdr:clientData/>
  </xdr:twoCellAnchor>
  <xdr:twoCellAnchor editAs="oneCell">
    <xdr:from>
      <xdr:col>1</xdr:col>
      <xdr:colOff>140804</xdr:colOff>
      <xdr:row>0</xdr:row>
      <xdr:rowOff>389283</xdr:rowOff>
    </xdr:from>
    <xdr:to>
      <xdr:col>2</xdr:col>
      <xdr:colOff>826806</xdr:colOff>
      <xdr:row>0</xdr:row>
      <xdr:rowOff>1275522</xdr:rowOff>
    </xdr:to>
    <xdr:pic>
      <xdr:nvPicPr>
        <xdr:cNvPr id="8" name="Imagen 7">
          <a:extLst>
            <a:ext uri="{FF2B5EF4-FFF2-40B4-BE49-F238E27FC236}">
              <a16:creationId xmlns:a16="http://schemas.microsoft.com/office/drawing/2014/main" id="{8C26C5E8-E614-435C-BCA6-31A5DF7F4CB2}"/>
            </a:ext>
          </a:extLst>
        </xdr:cNvPr>
        <xdr:cNvPicPr>
          <a:picLocks noChangeAspect="1"/>
        </xdr:cNvPicPr>
      </xdr:nvPicPr>
      <xdr:blipFill>
        <a:blip xmlns:r="http://schemas.openxmlformats.org/officeDocument/2006/relationships" r:embed="rId3"/>
        <a:stretch>
          <a:fillRect/>
        </a:stretch>
      </xdr:blipFill>
      <xdr:spPr>
        <a:xfrm>
          <a:off x="753717" y="389283"/>
          <a:ext cx="1812437" cy="886239"/>
        </a:xfrm>
        <a:prstGeom prst="rect">
          <a:avLst/>
        </a:prstGeom>
      </xdr:spPr>
    </xdr:pic>
    <xdr:clientData/>
  </xdr:twoCellAnchor>
  <xdr:twoCellAnchor editAs="oneCell">
    <xdr:from>
      <xdr:col>5</xdr:col>
      <xdr:colOff>3246295</xdr:colOff>
      <xdr:row>0</xdr:row>
      <xdr:rowOff>560294</xdr:rowOff>
    </xdr:from>
    <xdr:to>
      <xdr:col>6</xdr:col>
      <xdr:colOff>2602237</xdr:colOff>
      <xdr:row>0</xdr:row>
      <xdr:rowOff>1161314</xdr:rowOff>
    </xdr:to>
    <xdr:pic>
      <xdr:nvPicPr>
        <xdr:cNvPr id="9" name="Imagen 8">
          <a:extLst>
            <a:ext uri="{FF2B5EF4-FFF2-40B4-BE49-F238E27FC236}">
              <a16:creationId xmlns:a16="http://schemas.microsoft.com/office/drawing/2014/main" id="{421165BC-7560-4C44-A93E-FD44EF2CDC68}"/>
            </a:ext>
          </a:extLst>
        </xdr:cNvPr>
        <xdr:cNvPicPr>
          <a:picLocks noChangeAspect="1"/>
        </xdr:cNvPicPr>
      </xdr:nvPicPr>
      <xdr:blipFill>
        <a:blip xmlns:r="http://schemas.openxmlformats.org/officeDocument/2006/relationships" r:embed="rId4"/>
        <a:stretch>
          <a:fillRect/>
        </a:stretch>
      </xdr:blipFill>
      <xdr:spPr>
        <a:xfrm>
          <a:off x="7728648" y="560294"/>
          <a:ext cx="3367648" cy="6010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345282</xdr:colOff>
      <xdr:row>1</xdr:row>
      <xdr:rowOff>265906</xdr:rowOff>
    </xdr:from>
    <xdr:ext cx="1273969" cy="638175"/>
    <xdr:pic>
      <xdr:nvPicPr>
        <xdr:cNvPr id="2" name="Imagen 6">
          <a:extLst>
            <a:ext uri="{FF2B5EF4-FFF2-40B4-BE49-F238E27FC236}">
              <a16:creationId xmlns:a16="http://schemas.microsoft.com/office/drawing/2014/main" id="{0C9854A5-5E4C-41A2-8B44-D975837F3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4209" r="8809" b="32600"/>
        <a:stretch>
          <a:fillRect/>
        </a:stretch>
      </xdr:blipFill>
      <xdr:spPr bwMode="auto">
        <a:xfrm>
          <a:off x="345282" y="361156"/>
          <a:ext cx="1273969"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10</xdr:col>
      <xdr:colOff>1095375</xdr:colOff>
      <xdr:row>1</xdr:row>
      <xdr:rowOff>202406</xdr:rowOff>
    </xdr:from>
    <xdr:to>
      <xdr:col>11</xdr:col>
      <xdr:colOff>389830</xdr:colOff>
      <xdr:row>1</xdr:row>
      <xdr:rowOff>1178373</xdr:rowOff>
    </xdr:to>
    <xdr:grpSp>
      <xdr:nvGrpSpPr>
        <xdr:cNvPr id="3" name="Grupo 2">
          <a:extLst>
            <a:ext uri="{FF2B5EF4-FFF2-40B4-BE49-F238E27FC236}">
              <a16:creationId xmlns:a16="http://schemas.microsoft.com/office/drawing/2014/main" id="{3038CB80-FBF1-4B44-ADB8-8DA03CB2727D}"/>
            </a:ext>
          </a:extLst>
        </xdr:cNvPr>
        <xdr:cNvGrpSpPr/>
      </xdr:nvGrpSpPr>
      <xdr:grpSpPr>
        <a:xfrm>
          <a:off x="2243978" y="300457"/>
          <a:ext cx="975337" cy="975967"/>
          <a:chOff x="3869235" y="406978"/>
          <a:chExt cx="2152549" cy="2069522"/>
        </a:xfrm>
      </xdr:grpSpPr>
      <xdr:pic>
        <xdr:nvPicPr>
          <xdr:cNvPr id="4" name="Imagen 3">
            <a:hlinkClick xmlns:r="http://schemas.openxmlformats.org/officeDocument/2006/relationships" r:id="rId2"/>
            <a:extLst>
              <a:ext uri="{FF2B5EF4-FFF2-40B4-BE49-F238E27FC236}">
                <a16:creationId xmlns:a16="http://schemas.microsoft.com/office/drawing/2014/main" id="{7D24A5E8-9475-AAD4-F52B-EA6AADB917B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69235" y="406978"/>
            <a:ext cx="2152549" cy="206952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CuadroTexto 4">
            <a:extLst>
              <a:ext uri="{FF2B5EF4-FFF2-40B4-BE49-F238E27FC236}">
                <a16:creationId xmlns:a16="http://schemas.microsoft.com/office/drawing/2014/main" id="{CAAA0DFF-1DAE-2790-A035-2E8E38BDF149}"/>
              </a:ext>
            </a:extLst>
          </xdr:cNvPr>
          <xdr:cNvSpPr txBox="1"/>
        </xdr:nvSpPr>
        <xdr:spPr>
          <a:xfrm>
            <a:off x="4807509" y="1743808"/>
            <a:ext cx="300403" cy="10257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176894</xdr:colOff>
      <xdr:row>1</xdr:row>
      <xdr:rowOff>342901</xdr:rowOff>
    </xdr:from>
    <xdr:to>
      <xdr:col>1</xdr:col>
      <xdr:colOff>929733</xdr:colOff>
      <xdr:row>2</xdr:row>
      <xdr:rowOff>662221</xdr:rowOff>
    </xdr:to>
    <xdr:pic>
      <xdr:nvPicPr>
        <xdr:cNvPr id="3" name="Imagen 2">
          <a:extLst>
            <a:ext uri="{FF2B5EF4-FFF2-40B4-BE49-F238E27FC236}">
              <a16:creationId xmlns:a16="http://schemas.microsoft.com/office/drawing/2014/main" id="{C9A8E0DF-B07F-4644-942A-94974270FCC9}"/>
            </a:ext>
          </a:extLst>
        </xdr:cNvPr>
        <xdr:cNvPicPr>
          <a:picLocks noChangeAspect="1"/>
        </xdr:cNvPicPr>
      </xdr:nvPicPr>
      <xdr:blipFill>
        <a:blip xmlns:r="http://schemas.openxmlformats.org/officeDocument/2006/relationships" r:embed="rId1"/>
        <a:stretch>
          <a:fillRect/>
        </a:stretch>
      </xdr:blipFill>
      <xdr:spPr>
        <a:xfrm>
          <a:off x="176894" y="676276"/>
          <a:ext cx="2029189" cy="1005120"/>
        </a:xfrm>
        <a:prstGeom prst="rect">
          <a:avLst/>
        </a:prstGeom>
      </xdr:spPr>
    </xdr:pic>
    <xdr:clientData/>
  </xdr:twoCellAnchor>
  <xdr:twoCellAnchor>
    <xdr:from>
      <xdr:col>1</xdr:col>
      <xdr:colOff>920183</xdr:colOff>
      <xdr:row>1</xdr:row>
      <xdr:rowOff>142875</xdr:rowOff>
    </xdr:from>
    <xdr:to>
      <xdr:col>2</xdr:col>
      <xdr:colOff>231321</xdr:colOff>
      <xdr:row>3</xdr:row>
      <xdr:rowOff>54428</xdr:rowOff>
    </xdr:to>
    <xdr:grpSp>
      <xdr:nvGrpSpPr>
        <xdr:cNvPr id="4" name="Grupo 3">
          <a:extLst>
            <a:ext uri="{FF2B5EF4-FFF2-40B4-BE49-F238E27FC236}">
              <a16:creationId xmlns:a16="http://schemas.microsoft.com/office/drawing/2014/main" id="{7709CDE1-F590-48A7-AE74-642EDCE4FBC6}"/>
            </a:ext>
          </a:extLst>
        </xdr:cNvPr>
        <xdr:cNvGrpSpPr/>
      </xdr:nvGrpSpPr>
      <xdr:grpSpPr>
        <a:xfrm>
          <a:off x="2190183" y="477086"/>
          <a:ext cx="1383243" cy="1382079"/>
          <a:chOff x="2931319" y="476250"/>
          <a:chExt cx="1580092" cy="1521938"/>
        </a:xfrm>
      </xdr:grpSpPr>
      <xdr:pic>
        <xdr:nvPicPr>
          <xdr:cNvPr id="5" name="Imagen 4">
            <a:hlinkClick xmlns:r="http://schemas.openxmlformats.org/officeDocument/2006/relationships" r:id="rId2"/>
            <a:extLst>
              <a:ext uri="{FF2B5EF4-FFF2-40B4-BE49-F238E27FC236}">
                <a16:creationId xmlns:a16="http://schemas.microsoft.com/office/drawing/2014/main" id="{36B4C3BA-E278-CF95-05F4-F478E168EC8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31319" y="476250"/>
            <a:ext cx="1580092" cy="152193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Rectángulo 5">
            <a:extLst>
              <a:ext uri="{FF2B5EF4-FFF2-40B4-BE49-F238E27FC236}">
                <a16:creationId xmlns:a16="http://schemas.microsoft.com/office/drawing/2014/main" id="{074F8537-DCB8-87CC-2DFA-B359F79E8484}"/>
              </a:ext>
            </a:extLst>
          </xdr:cNvPr>
          <xdr:cNvSpPr/>
        </xdr:nvSpPr>
        <xdr:spPr>
          <a:xfrm>
            <a:off x="3614370" y="1466117"/>
            <a:ext cx="307731" cy="10257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editAs="oneCell">
    <xdr:from>
      <xdr:col>6</xdr:col>
      <xdr:colOff>551447</xdr:colOff>
      <xdr:row>1</xdr:row>
      <xdr:rowOff>451184</xdr:rowOff>
    </xdr:from>
    <xdr:to>
      <xdr:col>10</xdr:col>
      <xdr:colOff>802732</xdr:colOff>
      <xdr:row>2</xdr:row>
      <xdr:rowOff>601579</xdr:rowOff>
    </xdr:to>
    <xdr:pic>
      <xdr:nvPicPr>
        <xdr:cNvPr id="7" name="Imagen 6">
          <a:extLst>
            <a:ext uri="{FF2B5EF4-FFF2-40B4-BE49-F238E27FC236}">
              <a16:creationId xmlns:a16="http://schemas.microsoft.com/office/drawing/2014/main" id="{53337568-4018-45B3-9E1C-AB8247EB82BF}"/>
            </a:ext>
          </a:extLst>
        </xdr:cNvPr>
        <xdr:cNvPicPr>
          <a:picLocks noChangeAspect="1"/>
        </xdr:cNvPicPr>
      </xdr:nvPicPr>
      <xdr:blipFill>
        <a:blip xmlns:r="http://schemas.openxmlformats.org/officeDocument/2006/relationships" r:embed="rId4"/>
        <a:stretch>
          <a:fillRect/>
        </a:stretch>
      </xdr:blipFill>
      <xdr:spPr>
        <a:xfrm>
          <a:off x="10460789" y="785395"/>
          <a:ext cx="4729706" cy="8355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238833</xdr:colOff>
      <xdr:row>1</xdr:row>
      <xdr:rowOff>434405</xdr:rowOff>
    </xdr:from>
    <xdr:to>
      <xdr:col>2</xdr:col>
      <xdr:colOff>727315</xdr:colOff>
      <xdr:row>3</xdr:row>
      <xdr:rowOff>121445</xdr:rowOff>
    </xdr:to>
    <xdr:pic>
      <xdr:nvPicPr>
        <xdr:cNvPr id="3" name="Imagen 2">
          <a:extLst>
            <a:ext uri="{FF2B5EF4-FFF2-40B4-BE49-F238E27FC236}">
              <a16:creationId xmlns:a16="http://schemas.microsoft.com/office/drawing/2014/main" id="{CCDCFA01-7B7B-4070-8941-5ACA02436677}"/>
            </a:ext>
          </a:extLst>
        </xdr:cNvPr>
        <xdr:cNvPicPr>
          <a:picLocks noChangeAspect="1"/>
        </xdr:cNvPicPr>
      </xdr:nvPicPr>
      <xdr:blipFill>
        <a:blip xmlns:r="http://schemas.openxmlformats.org/officeDocument/2006/relationships" r:embed="rId1"/>
        <a:stretch>
          <a:fillRect/>
        </a:stretch>
      </xdr:blipFill>
      <xdr:spPr>
        <a:xfrm>
          <a:off x="334083" y="624905"/>
          <a:ext cx="2850682" cy="1420590"/>
        </a:xfrm>
        <a:prstGeom prst="rect">
          <a:avLst/>
        </a:prstGeom>
      </xdr:spPr>
    </xdr:pic>
    <xdr:clientData/>
  </xdr:twoCellAnchor>
  <xdr:twoCellAnchor>
    <xdr:from>
      <xdr:col>2</xdr:col>
      <xdr:colOff>1401535</xdr:colOff>
      <xdr:row>1</xdr:row>
      <xdr:rowOff>116417</xdr:rowOff>
    </xdr:from>
    <xdr:to>
      <xdr:col>3</xdr:col>
      <xdr:colOff>1026582</xdr:colOff>
      <xdr:row>4</xdr:row>
      <xdr:rowOff>42333</xdr:rowOff>
    </xdr:to>
    <xdr:grpSp>
      <xdr:nvGrpSpPr>
        <xdr:cNvPr id="4" name="Grupo 3">
          <a:extLst>
            <a:ext uri="{FF2B5EF4-FFF2-40B4-BE49-F238E27FC236}">
              <a16:creationId xmlns:a16="http://schemas.microsoft.com/office/drawing/2014/main" id="{D88DF436-7799-4990-9897-C61ED96AB8BE}"/>
            </a:ext>
          </a:extLst>
        </xdr:cNvPr>
        <xdr:cNvGrpSpPr/>
      </xdr:nvGrpSpPr>
      <xdr:grpSpPr>
        <a:xfrm>
          <a:off x="3862160" y="291042"/>
          <a:ext cx="1990422" cy="1910291"/>
          <a:chOff x="3864429" y="517072"/>
          <a:chExt cx="1583531" cy="1531463"/>
        </a:xfrm>
      </xdr:grpSpPr>
      <xdr:pic>
        <xdr:nvPicPr>
          <xdr:cNvPr id="5" name="Imagen 4">
            <a:hlinkClick xmlns:r="http://schemas.openxmlformats.org/officeDocument/2006/relationships" r:id="rId2"/>
            <a:extLst>
              <a:ext uri="{FF2B5EF4-FFF2-40B4-BE49-F238E27FC236}">
                <a16:creationId xmlns:a16="http://schemas.microsoft.com/office/drawing/2014/main" id="{0CCEC2A2-1ADA-C5A9-08D6-0E81E0D2FC4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864429" y="517072"/>
            <a:ext cx="1583531" cy="153146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Rectángulo 5">
            <a:extLst>
              <a:ext uri="{FF2B5EF4-FFF2-40B4-BE49-F238E27FC236}">
                <a16:creationId xmlns:a16="http://schemas.microsoft.com/office/drawing/2014/main" id="{B4F729F2-C043-5046-BE58-EEBC4BF8BA90}"/>
              </a:ext>
            </a:extLst>
          </xdr:cNvPr>
          <xdr:cNvSpPr/>
        </xdr:nvSpPr>
        <xdr:spPr>
          <a:xfrm>
            <a:off x="4449536" y="1510393"/>
            <a:ext cx="421822" cy="149678"/>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editAs="oneCell">
    <xdr:from>
      <xdr:col>6</xdr:col>
      <xdr:colOff>804332</xdr:colOff>
      <xdr:row>2</xdr:row>
      <xdr:rowOff>0</xdr:rowOff>
    </xdr:from>
    <xdr:to>
      <xdr:col>11</xdr:col>
      <xdr:colOff>632058</xdr:colOff>
      <xdr:row>2</xdr:row>
      <xdr:rowOff>1031499</xdr:rowOff>
    </xdr:to>
    <xdr:pic>
      <xdr:nvPicPr>
        <xdr:cNvPr id="7" name="Imagen 6">
          <a:extLst>
            <a:ext uri="{FF2B5EF4-FFF2-40B4-BE49-F238E27FC236}">
              <a16:creationId xmlns:a16="http://schemas.microsoft.com/office/drawing/2014/main" id="{C3DD4355-05CE-4440-94CF-A3408462BD17}"/>
            </a:ext>
          </a:extLst>
        </xdr:cNvPr>
        <xdr:cNvPicPr>
          <a:picLocks noChangeAspect="1"/>
        </xdr:cNvPicPr>
      </xdr:nvPicPr>
      <xdr:blipFill>
        <a:blip xmlns:r="http://schemas.openxmlformats.org/officeDocument/2006/relationships" r:embed="rId4"/>
        <a:stretch>
          <a:fillRect/>
        </a:stretch>
      </xdr:blipFill>
      <xdr:spPr>
        <a:xfrm>
          <a:off x="15917332" y="825500"/>
          <a:ext cx="5839059" cy="10314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2976</xdr:colOff>
      <xdr:row>1</xdr:row>
      <xdr:rowOff>36774</xdr:rowOff>
    </xdr:from>
    <xdr:to>
      <xdr:col>1</xdr:col>
      <xdr:colOff>740779</xdr:colOff>
      <xdr:row>2</xdr:row>
      <xdr:rowOff>571501</xdr:rowOff>
    </xdr:to>
    <xdr:pic>
      <xdr:nvPicPr>
        <xdr:cNvPr id="3" name="Imagen 2">
          <a:extLst>
            <a:ext uri="{FF2B5EF4-FFF2-40B4-BE49-F238E27FC236}">
              <a16:creationId xmlns:a16="http://schemas.microsoft.com/office/drawing/2014/main" id="{7DCC0FDA-888D-49E5-B58C-BBF374B952D9}"/>
            </a:ext>
          </a:extLst>
        </xdr:cNvPr>
        <xdr:cNvPicPr>
          <a:picLocks noChangeAspect="1"/>
        </xdr:cNvPicPr>
      </xdr:nvPicPr>
      <xdr:blipFill>
        <a:blip xmlns:r="http://schemas.openxmlformats.org/officeDocument/2006/relationships" r:embed="rId1"/>
        <a:stretch>
          <a:fillRect/>
        </a:stretch>
      </xdr:blipFill>
      <xdr:spPr>
        <a:xfrm>
          <a:off x="2976" y="341574"/>
          <a:ext cx="2595178" cy="1172902"/>
        </a:xfrm>
        <a:prstGeom prst="rect">
          <a:avLst/>
        </a:prstGeom>
      </xdr:spPr>
    </xdr:pic>
    <xdr:clientData/>
  </xdr:twoCellAnchor>
  <xdr:twoCellAnchor>
    <xdr:from>
      <xdr:col>1</xdr:col>
      <xdr:colOff>523875</xdr:colOff>
      <xdr:row>0</xdr:row>
      <xdr:rowOff>274899</xdr:rowOff>
    </xdr:from>
    <xdr:to>
      <xdr:col>2</xdr:col>
      <xdr:colOff>352425</xdr:colOff>
      <xdr:row>3</xdr:row>
      <xdr:rowOff>381000</xdr:rowOff>
    </xdr:to>
    <xdr:grpSp>
      <xdr:nvGrpSpPr>
        <xdr:cNvPr id="4" name="Grupo 3">
          <a:extLst>
            <a:ext uri="{FF2B5EF4-FFF2-40B4-BE49-F238E27FC236}">
              <a16:creationId xmlns:a16="http://schemas.microsoft.com/office/drawing/2014/main" id="{B4D153EC-2F63-47EA-B034-DCE00E969C90}"/>
            </a:ext>
          </a:extLst>
        </xdr:cNvPr>
        <xdr:cNvGrpSpPr/>
      </xdr:nvGrpSpPr>
      <xdr:grpSpPr>
        <a:xfrm>
          <a:off x="2375958" y="274899"/>
          <a:ext cx="1680634" cy="1653914"/>
          <a:chOff x="2508051" y="274900"/>
          <a:chExt cx="1340813" cy="1296726"/>
        </a:xfrm>
      </xdr:grpSpPr>
      <xdr:pic>
        <xdr:nvPicPr>
          <xdr:cNvPr id="5" name="Imagen 4">
            <a:hlinkClick xmlns:r="http://schemas.openxmlformats.org/officeDocument/2006/relationships" r:id="rId2"/>
            <a:extLst>
              <a:ext uri="{FF2B5EF4-FFF2-40B4-BE49-F238E27FC236}">
                <a16:creationId xmlns:a16="http://schemas.microsoft.com/office/drawing/2014/main" id="{AECCD1CA-8365-EF20-A143-C174737764A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08051" y="274900"/>
            <a:ext cx="1340813" cy="1296726"/>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Rectángulo 5">
            <a:extLst>
              <a:ext uri="{FF2B5EF4-FFF2-40B4-BE49-F238E27FC236}">
                <a16:creationId xmlns:a16="http://schemas.microsoft.com/office/drawing/2014/main" id="{B46D9C19-365E-CEEF-1100-470997F937C0}"/>
              </a:ext>
            </a:extLst>
          </xdr:cNvPr>
          <xdr:cNvSpPr/>
        </xdr:nvSpPr>
        <xdr:spPr>
          <a:xfrm>
            <a:off x="2981325" y="1114425"/>
            <a:ext cx="428625" cy="123825"/>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editAs="oneCell">
    <xdr:from>
      <xdr:col>6</xdr:col>
      <xdr:colOff>721179</xdr:colOff>
      <xdr:row>1</xdr:row>
      <xdr:rowOff>181397</xdr:rowOff>
    </xdr:from>
    <xdr:to>
      <xdr:col>10</xdr:col>
      <xdr:colOff>1146107</xdr:colOff>
      <xdr:row>2</xdr:row>
      <xdr:rowOff>234695</xdr:rowOff>
    </xdr:to>
    <xdr:pic>
      <xdr:nvPicPr>
        <xdr:cNvPr id="7" name="Imagen 6">
          <a:extLst>
            <a:ext uri="{FF2B5EF4-FFF2-40B4-BE49-F238E27FC236}">
              <a16:creationId xmlns:a16="http://schemas.microsoft.com/office/drawing/2014/main" id="{96FFAE56-4304-4342-8E8B-DA085EE63671}"/>
            </a:ext>
          </a:extLst>
        </xdr:cNvPr>
        <xdr:cNvPicPr>
          <a:picLocks noChangeAspect="1"/>
        </xdr:cNvPicPr>
      </xdr:nvPicPr>
      <xdr:blipFill>
        <a:blip xmlns:r="http://schemas.openxmlformats.org/officeDocument/2006/relationships" r:embed="rId4"/>
        <a:stretch>
          <a:fillRect/>
        </a:stretch>
      </xdr:blipFill>
      <xdr:spPr>
        <a:xfrm>
          <a:off x="10531929" y="480754"/>
          <a:ext cx="3921964" cy="69283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83342</xdr:colOff>
      <xdr:row>0</xdr:row>
      <xdr:rowOff>343956</xdr:rowOff>
    </xdr:from>
    <xdr:to>
      <xdr:col>1</xdr:col>
      <xdr:colOff>583406</xdr:colOff>
      <xdr:row>3</xdr:row>
      <xdr:rowOff>31136</xdr:rowOff>
    </xdr:to>
    <xdr:pic>
      <xdr:nvPicPr>
        <xdr:cNvPr id="3" name="Imagen 2">
          <a:extLst>
            <a:ext uri="{FF2B5EF4-FFF2-40B4-BE49-F238E27FC236}">
              <a16:creationId xmlns:a16="http://schemas.microsoft.com/office/drawing/2014/main" id="{FFD09B6E-1466-4B9A-BAC2-0ADE5857851B}"/>
            </a:ext>
          </a:extLst>
        </xdr:cNvPr>
        <xdr:cNvPicPr>
          <a:picLocks noChangeAspect="1"/>
        </xdr:cNvPicPr>
      </xdr:nvPicPr>
      <xdr:blipFill>
        <a:blip xmlns:r="http://schemas.openxmlformats.org/officeDocument/2006/relationships" r:embed="rId1"/>
        <a:stretch>
          <a:fillRect/>
        </a:stretch>
      </xdr:blipFill>
      <xdr:spPr>
        <a:xfrm>
          <a:off x="83342" y="343956"/>
          <a:ext cx="1585914" cy="925250"/>
        </a:xfrm>
        <a:prstGeom prst="rect">
          <a:avLst/>
        </a:prstGeom>
      </xdr:spPr>
    </xdr:pic>
    <xdr:clientData/>
  </xdr:twoCellAnchor>
  <xdr:twoCellAnchor>
    <xdr:from>
      <xdr:col>1</xdr:col>
      <xdr:colOff>581025</xdr:colOff>
      <xdr:row>0</xdr:row>
      <xdr:rowOff>95250</xdr:rowOff>
    </xdr:from>
    <xdr:to>
      <xdr:col>2</xdr:col>
      <xdr:colOff>747712</xdr:colOff>
      <xdr:row>3</xdr:row>
      <xdr:rowOff>74138</xdr:rowOff>
    </xdr:to>
    <xdr:grpSp>
      <xdr:nvGrpSpPr>
        <xdr:cNvPr id="4" name="Grupo 3">
          <a:extLst>
            <a:ext uri="{FF2B5EF4-FFF2-40B4-BE49-F238E27FC236}">
              <a16:creationId xmlns:a16="http://schemas.microsoft.com/office/drawing/2014/main" id="{EEF76F7C-40B5-4118-B486-500E869B1A4B}"/>
            </a:ext>
          </a:extLst>
        </xdr:cNvPr>
        <xdr:cNvGrpSpPr/>
      </xdr:nvGrpSpPr>
      <xdr:grpSpPr>
        <a:xfrm>
          <a:off x="1659327" y="95250"/>
          <a:ext cx="1586451" cy="1218935"/>
          <a:chOff x="1664494" y="95250"/>
          <a:chExt cx="1583531" cy="1538607"/>
        </a:xfrm>
      </xdr:grpSpPr>
      <xdr:pic>
        <xdr:nvPicPr>
          <xdr:cNvPr id="5" name="Imagen 4">
            <a:hlinkClick xmlns:r="http://schemas.openxmlformats.org/officeDocument/2006/relationships" r:id="rId2"/>
            <a:extLst>
              <a:ext uri="{FF2B5EF4-FFF2-40B4-BE49-F238E27FC236}">
                <a16:creationId xmlns:a16="http://schemas.microsoft.com/office/drawing/2014/main" id="{8FCCE1A9-B115-20FE-8A8C-A42F6A1EA0F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64494" y="95250"/>
            <a:ext cx="1583531" cy="153860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Rectángulo 5">
            <a:extLst>
              <a:ext uri="{FF2B5EF4-FFF2-40B4-BE49-F238E27FC236}">
                <a16:creationId xmlns:a16="http://schemas.microsoft.com/office/drawing/2014/main" id="{39AA3DF5-F609-D992-B32B-BF075D7693E4}"/>
              </a:ext>
            </a:extLst>
          </xdr:cNvPr>
          <xdr:cNvSpPr/>
        </xdr:nvSpPr>
        <xdr:spPr>
          <a:xfrm>
            <a:off x="2274094" y="1095375"/>
            <a:ext cx="392906" cy="130969"/>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editAs="oneCell">
    <xdr:from>
      <xdr:col>6</xdr:col>
      <xdr:colOff>1042358</xdr:colOff>
      <xdr:row>0</xdr:row>
      <xdr:rowOff>323491</xdr:rowOff>
    </xdr:from>
    <xdr:to>
      <xdr:col>10</xdr:col>
      <xdr:colOff>733384</xdr:colOff>
      <xdr:row>2</xdr:row>
      <xdr:rowOff>316998</xdr:rowOff>
    </xdr:to>
    <xdr:pic>
      <xdr:nvPicPr>
        <xdr:cNvPr id="7" name="Imagen 6">
          <a:extLst>
            <a:ext uri="{FF2B5EF4-FFF2-40B4-BE49-F238E27FC236}">
              <a16:creationId xmlns:a16="http://schemas.microsoft.com/office/drawing/2014/main" id="{41341636-5F9B-496A-B943-41A5AA7985AC}"/>
            </a:ext>
          </a:extLst>
        </xdr:cNvPr>
        <xdr:cNvPicPr>
          <a:picLocks noChangeAspect="1"/>
        </xdr:cNvPicPr>
      </xdr:nvPicPr>
      <xdr:blipFill>
        <a:blip xmlns:r="http://schemas.openxmlformats.org/officeDocument/2006/relationships" r:embed="rId4"/>
        <a:stretch>
          <a:fillRect/>
        </a:stretch>
      </xdr:blipFill>
      <xdr:spPr>
        <a:xfrm>
          <a:off x="11124481" y="323491"/>
          <a:ext cx="3914375" cy="6944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47624</xdr:colOff>
      <xdr:row>1</xdr:row>
      <xdr:rowOff>147482</xdr:rowOff>
    </xdr:from>
    <xdr:to>
      <xdr:col>1</xdr:col>
      <xdr:colOff>1146224</xdr:colOff>
      <xdr:row>8</xdr:row>
      <xdr:rowOff>36953</xdr:rowOff>
    </xdr:to>
    <xdr:pic>
      <xdr:nvPicPr>
        <xdr:cNvPr id="3" name="Imagen 2">
          <a:extLst>
            <a:ext uri="{FF2B5EF4-FFF2-40B4-BE49-F238E27FC236}">
              <a16:creationId xmlns:a16="http://schemas.microsoft.com/office/drawing/2014/main" id="{342EB7D4-B57A-45FE-B7CF-6F2FEF12A564}"/>
            </a:ext>
          </a:extLst>
        </xdr:cNvPr>
        <xdr:cNvPicPr>
          <a:picLocks noChangeAspect="1"/>
        </xdr:cNvPicPr>
      </xdr:nvPicPr>
      <xdr:blipFill>
        <a:blip xmlns:r="http://schemas.openxmlformats.org/officeDocument/2006/relationships" r:embed="rId1"/>
        <a:stretch>
          <a:fillRect/>
        </a:stretch>
      </xdr:blipFill>
      <xdr:spPr>
        <a:xfrm>
          <a:off x="47624" y="318932"/>
          <a:ext cx="2622600" cy="1089621"/>
        </a:xfrm>
        <a:prstGeom prst="rect">
          <a:avLst/>
        </a:prstGeom>
      </xdr:spPr>
    </xdr:pic>
    <xdr:clientData/>
  </xdr:twoCellAnchor>
  <xdr:twoCellAnchor>
    <xdr:from>
      <xdr:col>1</xdr:col>
      <xdr:colOff>1257061</xdr:colOff>
      <xdr:row>0</xdr:row>
      <xdr:rowOff>125463</xdr:rowOff>
    </xdr:from>
    <xdr:to>
      <xdr:col>1</xdr:col>
      <xdr:colOff>2697617</xdr:colOff>
      <xdr:row>8</xdr:row>
      <xdr:rowOff>107156</xdr:rowOff>
    </xdr:to>
    <xdr:grpSp>
      <xdr:nvGrpSpPr>
        <xdr:cNvPr id="4" name="Grupo 3">
          <a:extLst>
            <a:ext uri="{FF2B5EF4-FFF2-40B4-BE49-F238E27FC236}">
              <a16:creationId xmlns:a16="http://schemas.microsoft.com/office/drawing/2014/main" id="{E07CB578-8B11-4A09-869A-2093C6BD0936}"/>
            </a:ext>
          </a:extLst>
        </xdr:cNvPr>
        <xdr:cNvGrpSpPr/>
      </xdr:nvGrpSpPr>
      <xdr:grpSpPr>
        <a:xfrm>
          <a:off x="2775108" y="125463"/>
          <a:ext cx="1440556" cy="1410443"/>
          <a:chOff x="2801471" y="33617"/>
          <a:chExt cx="1583531" cy="1610705"/>
        </a:xfrm>
      </xdr:grpSpPr>
      <xdr:pic>
        <xdr:nvPicPr>
          <xdr:cNvPr id="5" name="Imagen 4">
            <a:hlinkClick xmlns:r="http://schemas.openxmlformats.org/officeDocument/2006/relationships" r:id="rId2"/>
            <a:extLst>
              <a:ext uri="{FF2B5EF4-FFF2-40B4-BE49-F238E27FC236}">
                <a16:creationId xmlns:a16="http://schemas.microsoft.com/office/drawing/2014/main" id="{1BC3BCC2-A79D-C1FD-0F3D-7B02D09BEBE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01471" y="33617"/>
            <a:ext cx="1583531" cy="161070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Rectángulo 5">
            <a:extLst>
              <a:ext uri="{FF2B5EF4-FFF2-40B4-BE49-F238E27FC236}">
                <a16:creationId xmlns:a16="http://schemas.microsoft.com/office/drawing/2014/main" id="{722A9760-F5B8-A157-267A-0C9C0548D051}"/>
              </a:ext>
            </a:extLst>
          </xdr:cNvPr>
          <xdr:cNvSpPr/>
        </xdr:nvSpPr>
        <xdr:spPr>
          <a:xfrm>
            <a:off x="3292929" y="1074964"/>
            <a:ext cx="598714" cy="149679"/>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editAs="oneCell">
    <xdr:from>
      <xdr:col>6</xdr:col>
      <xdr:colOff>1339452</xdr:colOff>
      <xdr:row>3</xdr:row>
      <xdr:rowOff>14883</xdr:rowOff>
    </xdr:from>
    <xdr:to>
      <xdr:col>10</xdr:col>
      <xdr:colOff>491327</xdr:colOff>
      <xdr:row>6</xdr:row>
      <xdr:rowOff>173504</xdr:rowOff>
    </xdr:to>
    <xdr:pic>
      <xdr:nvPicPr>
        <xdr:cNvPr id="7" name="Imagen 6">
          <a:extLst>
            <a:ext uri="{FF2B5EF4-FFF2-40B4-BE49-F238E27FC236}">
              <a16:creationId xmlns:a16="http://schemas.microsoft.com/office/drawing/2014/main" id="{D55E19C9-2A41-45DD-9847-91093559C9AF}"/>
            </a:ext>
          </a:extLst>
        </xdr:cNvPr>
        <xdr:cNvPicPr>
          <a:picLocks noChangeAspect="1"/>
        </xdr:cNvPicPr>
      </xdr:nvPicPr>
      <xdr:blipFill>
        <a:blip xmlns:r="http://schemas.openxmlformats.org/officeDocument/2006/relationships" r:embed="rId4"/>
        <a:stretch>
          <a:fillRect/>
        </a:stretch>
      </xdr:blipFill>
      <xdr:spPr>
        <a:xfrm>
          <a:off x="12546210" y="550664"/>
          <a:ext cx="3914375" cy="6944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Oficina%20Asesora%20de%20Planeacion\Privada\1.%20PRESUPUESTO%20AGENCIA%20ITRC\Anteproyecto%20de%20Presupuesto%202019\Resultado\Copia%20de%202.%20Formularios%20Anteproyecto%202019%20ITRC%20(Formato%20MHCP%20-%20VFINA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Oficina%20Asesora%20Tecnologias%20de%20la%20Informacion\Privada\AA-PLANEACION-INVERSION\PLAN%20DE%20ACCION-OATI\2020\Monitoreo%20OAP-Mapa-de-Riesgos-de-Corrupci&#243;n-2020-DEF-AG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1.1- Ingresos E.P"/>
      <sheetName val="Formulario 1.1A - Cálculo I-E.P"/>
      <sheetName val="Formulario 1.2 - Ingresos F.E "/>
      <sheetName val="Formulario 1.2A-Cálculo I-F.E"/>
      <sheetName val="Formulario 2- Gasto"/>
      <sheetName val="Formulario 3-Clas. Económica"/>
      <sheetName val="Formulario 4- Planta"/>
      <sheetName val="Formulario 4A - Nómina"/>
      <sheetName val="Formulario 5- Deuda Pública"/>
      <sheetName val="DESPLEGABLES"/>
    </sheetNames>
    <sheetDataSet>
      <sheetData sheetId="0"/>
      <sheetData sheetId="1"/>
      <sheetData sheetId="2"/>
      <sheetData sheetId="3"/>
      <sheetData sheetId="4"/>
      <sheetData sheetId="5"/>
      <sheetData sheetId="6"/>
      <sheetData sheetId="7"/>
      <sheetData sheetId="8"/>
      <sheetData sheetId="9">
        <row r="2">
          <cell r="A2" t="str">
            <v>010101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sgos de Corrupción ITRC 2020"/>
      <sheetName val="Hoja1"/>
    </sheetNames>
    <sheetDataSet>
      <sheetData sheetId="0"/>
      <sheetData sheetId="1">
        <row r="6">
          <cell r="B6" t="str">
            <v>Moderado</v>
          </cell>
        </row>
        <row r="7">
          <cell r="B7" t="str">
            <v xml:space="preserve">Mayor </v>
          </cell>
        </row>
        <row r="8">
          <cell r="B8" t="str">
            <v>Catastrófico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hyperlink" Target="mailto:aramirez@itrc.gov.co" TargetMode="External"/><Relationship Id="rId21" Type="http://schemas.openxmlformats.org/officeDocument/2006/relationships/hyperlink" Target="mailto:mciro@itrc.gov.co" TargetMode="External"/><Relationship Id="rId42" Type="http://schemas.openxmlformats.org/officeDocument/2006/relationships/hyperlink" Target="mailto:aramirez@itrc.gov.co" TargetMode="External"/><Relationship Id="rId47" Type="http://schemas.openxmlformats.org/officeDocument/2006/relationships/hyperlink" Target="mailto:aramirez@itrc.gov.co" TargetMode="External"/><Relationship Id="rId63" Type="http://schemas.openxmlformats.org/officeDocument/2006/relationships/hyperlink" Target="mailto:mciro@itrc.gov.co" TargetMode="External"/><Relationship Id="rId68" Type="http://schemas.openxmlformats.org/officeDocument/2006/relationships/hyperlink" Target="mailto:cmaldonado@itrc.gov.co" TargetMode="External"/><Relationship Id="rId2" Type="http://schemas.openxmlformats.org/officeDocument/2006/relationships/hyperlink" Target="mailto:cmaldonado@itrc.gov.co" TargetMode="External"/><Relationship Id="rId16" Type="http://schemas.openxmlformats.org/officeDocument/2006/relationships/hyperlink" Target="mailto:cmaldonado@itrc.gov.co" TargetMode="External"/><Relationship Id="rId29" Type="http://schemas.openxmlformats.org/officeDocument/2006/relationships/hyperlink" Target="mailto:aramirez@itrc.gov.co" TargetMode="External"/><Relationship Id="rId11" Type="http://schemas.openxmlformats.org/officeDocument/2006/relationships/hyperlink" Target="mailto:cagonzalez@itrc.gov.co" TargetMode="External"/><Relationship Id="rId24" Type="http://schemas.openxmlformats.org/officeDocument/2006/relationships/hyperlink" Target="mailto:ljimenez@itrc.gov.co" TargetMode="External"/><Relationship Id="rId32" Type="http://schemas.openxmlformats.org/officeDocument/2006/relationships/hyperlink" Target="mailto:aramirez@itrc.gov.co" TargetMode="External"/><Relationship Id="rId37" Type="http://schemas.openxmlformats.org/officeDocument/2006/relationships/hyperlink" Target="mailto:aramirez@itrc.gov.co" TargetMode="External"/><Relationship Id="rId40" Type="http://schemas.openxmlformats.org/officeDocument/2006/relationships/hyperlink" Target="mailto:cmaldonado@itrc.gov.co" TargetMode="External"/><Relationship Id="rId45" Type="http://schemas.openxmlformats.org/officeDocument/2006/relationships/hyperlink" Target="mailto:aramirez@itrc.gov.co" TargetMode="External"/><Relationship Id="rId53" Type="http://schemas.openxmlformats.org/officeDocument/2006/relationships/hyperlink" Target="mailto:aramirez@itrc.gov.co" TargetMode="External"/><Relationship Id="rId58" Type="http://schemas.openxmlformats.org/officeDocument/2006/relationships/hyperlink" Target="mailto:ipalacios@itrc.gov.co" TargetMode="External"/><Relationship Id="rId66" Type="http://schemas.openxmlformats.org/officeDocument/2006/relationships/hyperlink" Target="mailto:cmaldonado@itrc.gov.co" TargetMode="External"/><Relationship Id="rId74" Type="http://schemas.openxmlformats.org/officeDocument/2006/relationships/drawing" Target="../drawings/drawing4.xml"/><Relationship Id="rId5" Type="http://schemas.openxmlformats.org/officeDocument/2006/relationships/hyperlink" Target="mailto:cmaldonado@itrc.gov.co" TargetMode="External"/><Relationship Id="rId61" Type="http://schemas.openxmlformats.org/officeDocument/2006/relationships/hyperlink" Target="mailto:aramirez@itrc.gov.co" TargetMode="External"/><Relationship Id="rId19" Type="http://schemas.openxmlformats.org/officeDocument/2006/relationships/hyperlink" Target="mailto:cagonzalez@itrc.gov.co" TargetMode="External"/><Relationship Id="rId14" Type="http://schemas.openxmlformats.org/officeDocument/2006/relationships/hyperlink" Target="mailto:hgarzon@itrc.gov.co" TargetMode="External"/><Relationship Id="rId22" Type="http://schemas.openxmlformats.org/officeDocument/2006/relationships/hyperlink" Target="mailto:ipalacios@itrc.gov.co" TargetMode="External"/><Relationship Id="rId27" Type="http://schemas.openxmlformats.org/officeDocument/2006/relationships/hyperlink" Target="mailto:aramirez@itrc.gov.co" TargetMode="External"/><Relationship Id="rId30" Type="http://schemas.openxmlformats.org/officeDocument/2006/relationships/hyperlink" Target="mailto:aramirez@itrc.gov.co" TargetMode="External"/><Relationship Id="rId35" Type="http://schemas.openxmlformats.org/officeDocument/2006/relationships/hyperlink" Target="mailto:cagonzalez@itrc.gov.co" TargetMode="External"/><Relationship Id="rId43" Type="http://schemas.openxmlformats.org/officeDocument/2006/relationships/hyperlink" Target="mailto:aramirez@itrc.gov.co" TargetMode="External"/><Relationship Id="rId48" Type="http://schemas.openxmlformats.org/officeDocument/2006/relationships/hyperlink" Target="mailto:cagonzalez@itrc.gov.co" TargetMode="External"/><Relationship Id="rId56" Type="http://schemas.openxmlformats.org/officeDocument/2006/relationships/hyperlink" Target="mailto:aramirez@itrc.gov.co" TargetMode="External"/><Relationship Id="rId64" Type="http://schemas.openxmlformats.org/officeDocument/2006/relationships/hyperlink" Target="mailto:cmaldonado@itrc.gov.co" TargetMode="External"/><Relationship Id="rId69" Type="http://schemas.openxmlformats.org/officeDocument/2006/relationships/hyperlink" Target="mailto:cmaldonado@itrc.gov.co" TargetMode="External"/><Relationship Id="rId8" Type="http://schemas.openxmlformats.org/officeDocument/2006/relationships/hyperlink" Target="mailto:cagonzalez@itrc.gov.co" TargetMode="External"/><Relationship Id="rId51" Type="http://schemas.openxmlformats.org/officeDocument/2006/relationships/hyperlink" Target="mailto:nbeltran@itrc.gov.co" TargetMode="External"/><Relationship Id="rId72" Type="http://schemas.openxmlformats.org/officeDocument/2006/relationships/hyperlink" Target="mailto:cagonzalez@itrc.gov.co" TargetMode="External"/><Relationship Id="rId3" Type="http://schemas.openxmlformats.org/officeDocument/2006/relationships/hyperlink" Target="mailto:cmaldonado@itrc.gov.co" TargetMode="External"/><Relationship Id="rId12" Type="http://schemas.openxmlformats.org/officeDocument/2006/relationships/hyperlink" Target="mailto:cagonzalez@itrc.gov.co" TargetMode="External"/><Relationship Id="rId17" Type="http://schemas.openxmlformats.org/officeDocument/2006/relationships/hyperlink" Target="mailto:cagonzalez@itrc.gov.co" TargetMode="External"/><Relationship Id="rId25" Type="http://schemas.openxmlformats.org/officeDocument/2006/relationships/hyperlink" Target="mailto:aramirez@itrc.gov.co" TargetMode="External"/><Relationship Id="rId33" Type="http://schemas.openxmlformats.org/officeDocument/2006/relationships/hyperlink" Target="mailto:cagonzalez@itrc.gov.co" TargetMode="External"/><Relationship Id="rId38" Type="http://schemas.openxmlformats.org/officeDocument/2006/relationships/hyperlink" Target="mailto:cmaldonado@itrc.gov.co" TargetMode="External"/><Relationship Id="rId46" Type="http://schemas.openxmlformats.org/officeDocument/2006/relationships/hyperlink" Target="mailto:aramirez@itrc.gov.co" TargetMode="External"/><Relationship Id="rId59" Type="http://schemas.openxmlformats.org/officeDocument/2006/relationships/hyperlink" Target="mailto:aramirez@itrc.gov.co" TargetMode="External"/><Relationship Id="rId67" Type="http://schemas.openxmlformats.org/officeDocument/2006/relationships/hyperlink" Target="mailto:aramirez@itrc.gov.co" TargetMode="External"/><Relationship Id="rId20" Type="http://schemas.openxmlformats.org/officeDocument/2006/relationships/hyperlink" Target="mailto:vruzynke@itrc.gov.co" TargetMode="External"/><Relationship Id="rId41" Type="http://schemas.openxmlformats.org/officeDocument/2006/relationships/hyperlink" Target="mailto:cagonzalez@itrc.gov.co" TargetMode="External"/><Relationship Id="rId54" Type="http://schemas.openxmlformats.org/officeDocument/2006/relationships/hyperlink" Target="mailto:mciro@itrc.gov.co" TargetMode="External"/><Relationship Id="rId62" Type="http://schemas.openxmlformats.org/officeDocument/2006/relationships/hyperlink" Target="mailto:nbeltran@itrc.gov.co" TargetMode="External"/><Relationship Id="rId70" Type="http://schemas.openxmlformats.org/officeDocument/2006/relationships/hyperlink" Target="mailto:aramirez@itrc.gov.co" TargetMode="External"/><Relationship Id="rId75" Type="http://schemas.openxmlformats.org/officeDocument/2006/relationships/vmlDrawing" Target="../drawings/vmlDrawing1.vml"/><Relationship Id="rId1" Type="http://schemas.openxmlformats.org/officeDocument/2006/relationships/hyperlink" Target="mailto:ipalacios@itrc.gov.co" TargetMode="External"/><Relationship Id="rId6" Type="http://schemas.openxmlformats.org/officeDocument/2006/relationships/hyperlink" Target="mailto:cmaldonado@itrc.gov.co" TargetMode="External"/><Relationship Id="rId15" Type="http://schemas.openxmlformats.org/officeDocument/2006/relationships/hyperlink" Target="mailto:cagonzalez@itrc.gov.co" TargetMode="External"/><Relationship Id="rId23" Type="http://schemas.openxmlformats.org/officeDocument/2006/relationships/hyperlink" Target="mailto:ipalacios@itrc.gov.co" TargetMode="External"/><Relationship Id="rId28" Type="http://schemas.openxmlformats.org/officeDocument/2006/relationships/hyperlink" Target="mailto:aramirez@itrc.gov.co" TargetMode="External"/><Relationship Id="rId36" Type="http://schemas.openxmlformats.org/officeDocument/2006/relationships/hyperlink" Target="mailto:cagonzalez@itrc.gov.co" TargetMode="External"/><Relationship Id="rId49" Type="http://schemas.openxmlformats.org/officeDocument/2006/relationships/hyperlink" Target="mailto:vruzynke@itrc.gov.co" TargetMode="External"/><Relationship Id="rId57" Type="http://schemas.openxmlformats.org/officeDocument/2006/relationships/hyperlink" Target="mailto:aramirez@itrc.gov.co" TargetMode="External"/><Relationship Id="rId10" Type="http://schemas.openxmlformats.org/officeDocument/2006/relationships/hyperlink" Target="mailto:cagonzalez@itrc.gov.co" TargetMode="External"/><Relationship Id="rId31" Type="http://schemas.openxmlformats.org/officeDocument/2006/relationships/hyperlink" Target="mailto:aramirez@itrc.gov.co" TargetMode="External"/><Relationship Id="rId44" Type="http://schemas.openxmlformats.org/officeDocument/2006/relationships/hyperlink" Target="mailto:aramirez@itrc.gov.co" TargetMode="External"/><Relationship Id="rId52" Type="http://schemas.openxmlformats.org/officeDocument/2006/relationships/hyperlink" Target="mailto:aramirez@itrc.gov.co" TargetMode="External"/><Relationship Id="rId60" Type="http://schemas.openxmlformats.org/officeDocument/2006/relationships/hyperlink" Target="mailto:nbeltran@itrc.gov.co" TargetMode="External"/><Relationship Id="rId65" Type="http://schemas.openxmlformats.org/officeDocument/2006/relationships/hyperlink" Target="mailto:cmaldonado@itrc.gov.co" TargetMode="External"/><Relationship Id="rId73" Type="http://schemas.openxmlformats.org/officeDocument/2006/relationships/printerSettings" Target="../printerSettings/printerSettings4.bin"/><Relationship Id="rId4" Type="http://schemas.openxmlformats.org/officeDocument/2006/relationships/hyperlink" Target="mailto:cmaldonado@itrc.gov.co" TargetMode="External"/><Relationship Id="rId9" Type="http://schemas.openxmlformats.org/officeDocument/2006/relationships/hyperlink" Target="mailto:cagonzalez@itrc.gov.co" TargetMode="External"/><Relationship Id="rId13" Type="http://schemas.openxmlformats.org/officeDocument/2006/relationships/hyperlink" Target="mailto:cagonzalez@itrc.gov.co" TargetMode="External"/><Relationship Id="rId18" Type="http://schemas.openxmlformats.org/officeDocument/2006/relationships/hyperlink" Target="mailto:cagonzalez@itrc.gov.co" TargetMode="External"/><Relationship Id="rId39" Type="http://schemas.openxmlformats.org/officeDocument/2006/relationships/hyperlink" Target="mailto:cmaldonado@itrc.gov.co" TargetMode="External"/><Relationship Id="rId34" Type="http://schemas.openxmlformats.org/officeDocument/2006/relationships/hyperlink" Target="mailto:cagonzalez@itrc.gov.co" TargetMode="External"/><Relationship Id="rId50" Type="http://schemas.openxmlformats.org/officeDocument/2006/relationships/hyperlink" Target="mailto:mciro@itrc.gov.co" TargetMode="External"/><Relationship Id="rId55" Type="http://schemas.openxmlformats.org/officeDocument/2006/relationships/hyperlink" Target="mailto:aramirez@itrc.gov.co" TargetMode="External"/><Relationship Id="rId76" Type="http://schemas.openxmlformats.org/officeDocument/2006/relationships/comments" Target="../comments1.xml"/><Relationship Id="rId7" Type="http://schemas.openxmlformats.org/officeDocument/2006/relationships/hyperlink" Target="mailto:cagonzalez@itrc.gov.co" TargetMode="External"/><Relationship Id="rId71" Type="http://schemas.openxmlformats.org/officeDocument/2006/relationships/hyperlink" Target="mailto:cagonzalez@itrc.gov.co"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64AA2-C773-4D04-B308-EDFCC64CAC10}">
  <sheetPr>
    <tabColor theme="3"/>
  </sheetPr>
  <dimension ref="B1:Q40"/>
  <sheetViews>
    <sheetView showGridLines="0" tabSelected="1" zoomScale="70" zoomScaleNormal="70" workbookViewId="0"/>
  </sheetViews>
  <sheetFormatPr baseColWidth="10" defaultColWidth="11.42578125" defaultRowHeight="18.75" x14ac:dyDescent="0.3"/>
  <cols>
    <col min="1" max="1" width="6.140625" style="1" customWidth="1"/>
    <col min="2" max="2" width="5.85546875" style="1" customWidth="1"/>
    <col min="3" max="3" width="2" style="1" customWidth="1"/>
    <col min="4" max="4" width="3.42578125" style="1" customWidth="1"/>
    <col min="5" max="5" width="5.42578125" style="1" customWidth="1"/>
    <col min="6" max="8" width="11.42578125" style="1"/>
    <col min="9" max="9" width="14.140625" style="1" customWidth="1"/>
    <col min="10" max="10" width="18" style="1" customWidth="1"/>
    <col min="11" max="16384" width="11.42578125" style="1"/>
  </cols>
  <sheetData>
    <row r="1" spans="2:17" ht="19.5" thickBot="1" x14ac:dyDescent="0.35"/>
    <row r="2" spans="2:17" ht="24" customHeight="1" x14ac:dyDescent="0.3">
      <c r="B2" s="2"/>
      <c r="C2" s="3"/>
      <c r="D2" s="3"/>
      <c r="E2" s="3"/>
      <c r="F2" s="3"/>
      <c r="G2" s="3"/>
      <c r="H2" s="3"/>
      <c r="I2" s="3"/>
      <c r="J2" s="3"/>
      <c r="K2" s="3"/>
      <c r="L2" s="3"/>
      <c r="M2" s="3"/>
      <c r="N2" s="3"/>
      <c r="O2" s="3"/>
      <c r="P2" s="3"/>
      <c r="Q2" s="4"/>
    </row>
    <row r="3" spans="2:17" x14ac:dyDescent="0.3">
      <c r="B3" s="5"/>
      <c r="Q3" s="6"/>
    </row>
    <row r="4" spans="2:17" x14ac:dyDescent="0.3">
      <c r="B4" s="5"/>
      <c r="Q4" s="6"/>
    </row>
    <row r="5" spans="2:17" x14ac:dyDescent="0.3">
      <c r="B5" s="5"/>
      <c r="Q5" s="6"/>
    </row>
    <row r="6" spans="2:17" x14ac:dyDescent="0.3">
      <c r="B6" s="5"/>
      <c r="Q6" s="6"/>
    </row>
    <row r="7" spans="2:17" x14ac:dyDescent="0.3">
      <c r="B7" s="5"/>
      <c r="Q7" s="6"/>
    </row>
    <row r="8" spans="2:17" x14ac:dyDescent="0.3">
      <c r="B8" s="5"/>
      <c r="Q8" s="6"/>
    </row>
    <row r="9" spans="2:17" x14ac:dyDescent="0.3">
      <c r="B9" s="5"/>
      <c r="Q9" s="6"/>
    </row>
    <row r="10" spans="2:17" x14ac:dyDescent="0.3">
      <c r="B10" s="5"/>
      <c r="Q10" s="6"/>
    </row>
    <row r="11" spans="2:17" x14ac:dyDescent="0.3">
      <c r="B11" s="5"/>
      <c r="Q11" s="6"/>
    </row>
    <row r="12" spans="2:17" x14ac:dyDescent="0.3">
      <c r="B12" s="5"/>
      <c r="Q12" s="6"/>
    </row>
    <row r="13" spans="2:17" x14ac:dyDescent="0.3">
      <c r="B13" s="5"/>
      <c r="Q13" s="6"/>
    </row>
    <row r="14" spans="2:17" x14ac:dyDescent="0.3">
      <c r="B14" s="5"/>
      <c r="Q14" s="6"/>
    </row>
    <row r="15" spans="2:17" x14ac:dyDescent="0.3">
      <c r="B15" s="5"/>
      <c r="Q15" s="6"/>
    </row>
    <row r="16" spans="2:17" x14ac:dyDescent="0.3">
      <c r="B16" s="5"/>
      <c r="Q16" s="6"/>
    </row>
    <row r="17" spans="2:17" x14ac:dyDescent="0.3">
      <c r="B17" s="5"/>
      <c r="Q17" s="6"/>
    </row>
    <row r="18" spans="2:17" x14ac:dyDescent="0.3">
      <c r="B18" s="5"/>
      <c r="Q18" s="6"/>
    </row>
    <row r="19" spans="2:17" x14ac:dyDescent="0.3">
      <c r="B19" s="5"/>
      <c r="Q19" s="6"/>
    </row>
    <row r="20" spans="2:17" x14ac:dyDescent="0.3">
      <c r="B20" s="5"/>
      <c r="Q20" s="6"/>
    </row>
    <row r="21" spans="2:17" x14ac:dyDescent="0.3">
      <c r="B21" s="5"/>
      <c r="Q21" s="6"/>
    </row>
    <row r="22" spans="2:17" x14ac:dyDescent="0.3">
      <c r="B22" s="5"/>
      <c r="Q22" s="6"/>
    </row>
    <row r="23" spans="2:17" x14ac:dyDescent="0.3">
      <c r="B23" s="5"/>
      <c r="Q23" s="6"/>
    </row>
    <row r="24" spans="2:17" x14ac:dyDescent="0.3">
      <c r="B24" s="5"/>
      <c r="Q24" s="6"/>
    </row>
    <row r="25" spans="2:17" x14ac:dyDescent="0.3">
      <c r="B25" s="5"/>
      <c r="Q25" s="6"/>
    </row>
    <row r="26" spans="2:17" x14ac:dyDescent="0.3">
      <c r="B26" s="5"/>
      <c r="Q26" s="6"/>
    </row>
    <row r="27" spans="2:17" x14ac:dyDescent="0.3">
      <c r="B27" s="5"/>
      <c r="Q27" s="6"/>
    </row>
    <row r="28" spans="2:17" x14ac:dyDescent="0.3">
      <c r="B28" s="5"/>
      <c r="Q28" s="6"/>
    </row>
    <row r="29" spans="2:17" x14ac:dyDescent="0.3">
      <c r="B29" s="5"/>
      <c r="Q29" s="6"/>
    </row>
    <row r="30" spans="2:17" x14ac:dyDescent="0.3">
      <c r="B30" s="5"/>
      <c r="Q30" s="6"/>
    </row>
    <row r="31" spans="2:17" x14ac:dyDescent="0.3">
      <c r="B31" s="5"/>
      <c r="Q31" s="6"/>
    </row>
    <row r="32" spans="2:17" x14ac:dyDescent="0.3">
      <c r="B32" s="5"/>
      <c r="Q32" s="6"/>
    </row>
    <row r="33" spans="2:17" x14ac:dyDescent="0.3">
      <c r="B33" s="5"/>
      <c r="Q33" s="6"/>
    </row>
    <row r="34" spans="2:17" x14ac:dyDescent="0.3">
      <c r="B34" s="5"/>
      <c r="Q34" s="6"/>
    </row>
    <row r="35" spans="2:17" x14ac:dyDescent="0.3">
      <c r="B35" s="5"/>
      <c r="Q35" s="6"/>
    </row>
    <row r="36" spans="2:17" x14ac:dyDescent="0.3">
      <c r="B36" s="5"/>
      <c r="Q36" s="6"/>
    </row>
    <row r="37" spans="2:17" x14ac:dyDescent="0.3">
      <c r="B37" s="5"/>
      <c r="Q37" s="6"/>
    </row>
    <row r="38" spans="2:17" x14ac:dyDescent="0.3">
      <c r="B38" s="5"/>
      <c r="Q38" s="6"/>
    </row>
    <row r="39" spans="2:17" x14ac:dyDescent="0.3">
      <c r="B39" s="5"/>
      <c r="Q39" s="6"/>
    </row>
    <row r="40" spans="2:17" ht="47.25" customHeight="1" thickBot="1" x14ac:dyDescent="0.35">
      <c r="B40" s="7"/>
      <c r="C40" s="8"/>
      <c r="D40" s="8"/>
      <c r="E40" s="8"/>
      <c r="F40" s="8"/>
      <c r="G40" s="8"/>
      <c r="H40" s="8"/>
      <c r="I40" s="8"/>
      <c r="J40" s="8"/>
      <c r="K40" s="8"/>
      <c r="L40" s="8"/>
      <c r="M40" s="8"/>
      <c r="N40" s="8"/>
      <c r="O40" s="8"/>
      <c r="P40" s="8"/>
      <c r="Q40" s="9"/>
    </row>
  </sheetData>
  <sheetProtection algorithmName="SHA-512" hashValue="fIL7/fkbUnTtBPjsorCpU/f7utSByzzsrf/BdbyNWJxy3lD20Lr8Q+l6kimQ7YQLUzrygIzQqu7i0tKZWIBHEw==" saltValue="mmB/iGkoLL38UvgrnJFH2Q==" spinCount="100000" sheet="1" objects="1" scenarios="1"/>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A8571-D6E0-4625-A9FD-C3BB9393FDF7}">
  <sheetPr>
    <tabColor theme="9" tint="-0.249977111117893"/>
  </sheetPr>
  <dimension ref="B1:M35"/>
  <sheetViews>
    <sheetView showGridLines="0" zoomScale="66" zoomScaleNormal="100" workbookViewId="0">
      <selection activeCell="I12" sqref="I12"/>
    </sheetView>
  </sheetViews>
  <sheetFormatPr baseColWidth="10" defaultColWidth="11.42578125" defaultRowHeight="14.25" x14ac:dyDescent="0.25"/>
  <cols>
    <col min="1" max="1" width="2.140625" style="198" customWidth="1"/>
    <col min="2" max="2" width="20.28515625" style="198" customWidth="1"/>
    <col min="3" max="3" width="43" style="198" customWidth="1"/>
    <col min="4" max="4" width="62.140625" style="198" customWidth="1"/>
    <col min="5" max="5" width="20.140625" style="198" customWidth="1"/>
    <col min="6" max="6" width="17.42578125" style="198" customWidth="1"/>
    <col min="7" max="7" width="17.28515625" style="198" customWidth="1"/>
    <col min="8" max="8" width="29.85546875" style="198" customWidth="1"/>
    <col min="9" max="9" width="17.7109375" style="198" customWidth="1"/>
    <col min="10" max="10" width="14.7109375" style="198" customWidth="1"/>
    <col min="11" max="11" width="14.42578125" style="198" customWidth="1"/>
    <col min="12" max="12" width="14.85546875" style="198" customWidth="1"/>
    <col min="13" max="16384" width="11.42578125" style="198"/>
  </cols>
  <sheetData>
    <row r="1" spans="2:13" s="106" customFormat="1" ht="15" thickBot="1" x14ac:dyDescent="0.3"/>
    <row r="2" spans="2:13" s="47" customFormat="1" ht="30.75" customHeight="1" x14ac:dyDescent="0.25">
      <c r="B2" s="99"/>
      <c r="C2" s="100"/>
      <c r="D2" s="37"/>
      <c r="E2" s="37"/>
      <c r="F2" s="37"/>
      <c r="G2" s="37"/>
      <c r="H2" s="37"/>
      <c r="I2" s="37"/>
      <c r="J2" s="37"/>
      <c r="K2" s="37"/>
      <c r="L2" s="38"/>
      <c r="M2" s="40"/>
    </row>
    <row r="3" spans="2:13" s="47" customFormat="1" ht="121.5" customHeight="1" x14ac:dyDescent="0.25">
      <c r="B3" s="101"/>
      <c r="D3" s="776" t="s">
        <v>428</v>
      </c>
      <c r="E3" s="776"/>
      <c r="F3" s="776"/>
      <c r="G3" s="776"/>
      <c r="H3" s="776"/>
      <c r="I3" s="776"/>
      <c r="J3" s="40"/>
      <c r="K3" s="40"/>
      <c r="L3" s="41"/>
      <c r="M3" s="40"/>
    </row>
    <row r="4" spans="2:13" s="47" customFormat="1" ht="15.75" thickBot="1" x14ac:dyDescent="0.3">
      <c r="B4" s="102"/>
      <c r="C4" s="103"/>
      <c r="D4" s="120"/>
      <c r="E4" s="120"/>
      <c r="F4" s="120"/>
      <c r="G4" s="120"/>
      <c r="H4" s="120"/>
      <c r="I4" s="120"/>
      <c r="J4" s="120"/>
      <c r="K4" s="120"/>
      <c r="L4" s="121"/>
      <c r="M4" s="40"/>
    </row>
    <row r="5" spans="2:13" ht="75" customHeight="1" x14ac:dyDescent="0.25">
      <c r="B5" s="194" t="s">
        <v>244</v>
      </c>
      <c r="C5" s="195" t="s">
        <v>411</v>
      </c>
      <c r="D5" s="195" t="s">
        <v>5</v>
      </c>
      <c r="E5" s="195" t="s">
        <v>6</v>
      </c>
      <c r="F5" s="195" t="s">
        <v>418</v>
      </c>
      <c r="G5" s="195" t="s">
        <v>397</v>
      </c>
      <c r="H5" s="195" t="s">
        <v>398</v>
      </c>
      <c r="I5" s="195" t="s">
        <v>376</v>
      </c>
      <c r="J5" s="196" t="s">
        <v>8</v>
      </c>
      <c r="K5" s="196" t="s">
        <v>9</v>
      </c>
      <c r="L5" s="197" t="s">
        <v>11</v>
      </c>
    </row>
    <row r="6" spans="2:13" ht="112.5" customHeight="1" x14ac:dyDescent="0.25">
      <c r="B6" s="181" t="s">
        <v>377</v>
      </c>
      <c r="C6" s="117" t="s">
        <v>429</v>
      </c>
      <c r="D6" s="117" t="s">
        <v>430</v>
      </c>
      <c r="E6" s="12" t="s">
        <v>414</v>
      </c>
      <c r="F6" s="12">
        <v>4</v>
      </c>
      <c r="G6" s="144" t="s">
        <v>381</v>
      </c>
      <c r="H6" s="144" t="s">
        <v>382</v>
      </c>
      <c r="I6" s="144" t="s">
        <v>383</v>
      </c>
      <c r="J6" s="15">
        <v>44936</v>
      </c>
      <c r="K6" s="15">
        <v>45289</v>
      </c>
      <c r="L6" s="183" t="s">
        <v>384</v>
      </c>
    </row>
    <row r="7" spans="2:13" s="43" customFormat="1" ht="52.5" customHeight="1" x14ac:dyDescent="0.25">
      <c r="B7" s="181" t="s">
        <v>377</v>
      </c>
      <c r="C7" s="145" t="s">
        <v>431</v>
      </c>
      <c r="D7" s="145" t="s">
        <v>1436</v>
      </c>
      <c r="E7" s="12" t="s">
        <v>432</v>
      </c>
      <c r="F7" s="144">
        <v>1</v>
      </c>
      <c r="G7" s="144" t="s">
        <v>381</v>
      </c>
      <c r="H7" s="144" t="s">
        <v>382</v>
      </c>
      <c r="I7" s="144" t="s">
        <v>383</v>
      </c>
      <c r="J7" s="15">
        <v>44936</v>
      </c>
      <c r="K7" s="15">
        <v>45289</v>
      </c>
      <c r="L7" s="183" t="s">
        <v>384</v>
      </c>
    </row>
    <row r="8" spans="2:13" s="43" customFormat="1" ht="33.75" customHeight="1" x14ac:dyDescent="0.25"/>
    <row r="9" spans="2:13" s="43" customFormat="1" ht="33.75" customHeight="1" x14ac:dyDescent="0.25"/>
    <row r="10" spans="2:13" s="43" customFormat="1" ht="33.75" customHeight="1" x14ac:dyDescent="0.25"/>
    <row r="11" spans="2:13" s="43" customFormat="1" ht="33.75" customHeight="1" x14ac:dyDescent="0.25"/>
    <row r="12" spans="2:13" s="43" customFormat="1" ht="33.75" customHeight="1" x14ac:dyDescent="0.25"/>
    <row r="13" spans="2:13" s="43" customFormat="1" ht="42" customHeight="1" x14ac:dyDescent="0.25"/>
    <row r="14" spans="2:13" s="43" customFormat="1" ht="33.75" customHeight="1" x14ac:dyDescent="0.25"/>
    <row r="15" spans="2:13" s="43" customFormat="1" ht="33.75" customHeight="1" x14ac:dyDescent="0.25"/>
    <row r="16" spans="2:13" s="43" customFormat="1" ht="33.75" customHeight="1" x14ac:dyDescent="0.25"/>
    <row r="17" s="43" customFormat="1" ht="33.75" customHeight="1" x14ac:dyDescent="0.25"/>
    <row r="18" s="43" customFormat="1" ht="33.75" customHeight="1" x14ac:dyDescent="0.25"/>
    <row r="19" s="43" customFormat="1" ht="33.75" customHeight="1" x14ac:dyDescent="0.25"/>
    <row r="20" s="43" customFormat="1" ht="33.75" customHeight="1" x14ac:dyDescent="0.25"/>
    <row r="21" s="43" customFormat="1" ht="33.75" customHeight="1" x14ac:dyDescent="0.25"/>
    <row r="22" s="43" customFormat="1" ht="42" customHeight="1" x14ac:dyDescent="0.25"/>
    <row r="23" s="43" customFormat="1" ht="33.75" customHeight="1" x14ac:dyDescent="0.25"/>
    <row r="24" s="43" customFormat="1" ht="33.75" customHeight="1" x14ac:dyDescent="0.25"/>
    <row r="25" s="43" customFormat="1" ht="33.75" customHeight="1" x14ac:dyDescent="0.25"/>
    <row r="26" s="43" customFormat="1" ht="33.75" customHeight="1" x14ac:dyDescent="0.25"/>
    <row r="27" s="43" customFormat="1" ht="33.75" customHeight="1" x14ac:dyDescent="0.25"/>
    <row r="28" s="43" customFormat="1" ht="33.75" customHeight="1" x14ac:dyDescent="0.25"/>
    <row r="29" s="43" customFormat="1" ht="33.75" customHeight="1" x14ac:dyDescent="0.25"/>
    <row r="30" s="43" customFormat="1" ht="33.75" customHeight="1" x14ac:dyDescent="0.25"/>
    <row r="31" s="43" customFormat="1" ht="33.75" customHeight="1" x14ac:dyDescent="0.25"/>
    <row r="32" s="43" customFormat="1" ht="33.75" customHeight="1" x14ac:dyDescent="0.25"/>
    <row r="33" s="43" customFormat="1" ht="84.75" customHeight="1" x14ac:dyDescent="0.25"/>
    <row r="34" s="43" customFormat="1" ht="33.75" customHeight="1" x14ac:dyDescent="0.25"/>
    <row r="35" s="43" customFormat="1" x14ac:dyDescent="0.25"/>
  </sheetData>
  <sheetProtection algorithmName="SHA-512" hashValue="Bg/VONQx/y+kA/nQlFWShBYdh1/W7tUczZEM3oiqELklAcuHwC/ZBtled9sPmX7MyKbGzaIiyuq2EKDhWguDZQ==" saltValue="bEXQC6cD/nAw4cNTa0qfMA==" spinCount="100000" sheet="1" objects="1" scenarios="1"/>
  <mergeCells count="1">
    <mergeCell ref="D3:I3"/>
  </mergeCells>
  <printOptions horizontalCentered="1" verticalCentered="1"/>
  <pageMargins left="0" right="0" top="0" bottom="0" header="0" footer="0"/>
  <pageSetup paperSize="5" scale="7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BF869-CAED-4907-8A61-C1CAC557DA0B}">
  <sheetPr>
    <tabColor theme="7" tint="-0.249977111117893"/>
  </sheetPr>
  <dimension ref="B1:L9"/>
  <sheetViews>
    <sheetView showGridLines="0" zoomScale="94" zoomScaleNormal="160" workbookViewId="0">
      <selection activeCell="D9" sqref="D9"/>
    </sheetView>
  </sheetViews>
  <sheetFormatPr baseColWidth="10" defaultColWidth="11.42578125" defaultRowHeight="13.5" x14ac:dyDescent="0.25"/>
  <cols>
    <col min="1" max="1" width="1.42578125" style="54" customWidth="1"/>
    <col min="2" max="2" width="23" style="54" customWidth="1"/>
    <col min="3" max="3" width="35" style="54" customWidth="1"/>
    <col min="4" max="4" width="51.7109375" style="54" customWidth="1"/>
    <col min="5" max="5" width="19.42578125" style="54" customWidth="1"/>
    <col min="6" max="6" width="10.7109375" style="54" customWidth="1"/>
    <col min="7" max="7" width="19.140625" style="54" hidden="1" customWidth="1"/>
    <col min="8" max="8" width="18.42578125" style="54" hidden="1" customWidth="1"/>
    <col min="9" max="9" width="19" style="54" hidden="1" customWidth="1"/>
    <col min="10" max="10" width="14.42578125" style="55" customWidth="1"/>
    <col min="11" max="11" width="13.85546875" style="55" customWidth="1"/>
    <col min="12" max="12" width="18.85546875" style="54" customWidth="1"/>
    <col min="13" max="16384" width="11.42578125" style="54"/>
  </cols>
  <sheetData>
    <row r="1" spans="2:12" ht="14.25" thickBot="1" x14ac:dyDescent="0.3"/>
    <row r="2" spans="2:12" ht="21.75" customHeight="1" x14ac:dyDescent="0.25">
      <c r="B2" s="104"/>
      <c r="C2" s="57"/>
      <c r="D2" s="199"/>
      <c r="E2" s="199"/>
      <c r="F2" s="199"/>
      <c r="G2" s="199"/>
      <c r="H2" s="199"/>
      <c r="I2" s="199"/>
      <c r="J2" s="199"/>
      <c r="K2" s="199"/>
      <c r="L2" s="200"/>
    </row>
    <row r="3" spans="2:12" ht="42.75" customHeight="1" x14ac:dyDescent="0.25">
      <c r="B3" s="60"/>
      <c r="C3" s="201"/>
      <c r="D3" s="779" t="s">
        <v>480</v>
      </c>
      <c r="E3" s="779"/>
      <c r="F3" s="779"/>
      <c r="G3" s="202"/>
      <c r="H3" s="202"/>
      <c r="I3" s="201"/>
      <c r="J3" s="201"/>
      <c r="K3" s="201"/>
      <c r="L3" s="203"/>
    </row>
    <row r="4" spans="2:12" ht="35.25" customHeight="1" x14ac:dyDescent="0.25">
      <c r="B4" s="60"/>
      <c r="C4" s="201"/>
      <c r="D4" s="779"/>
      <c r="E4" s="779"/>
      <c r="F4" s="779"/>
      <c r="G4" s="201"/>
      <c r="H4" s="201"/>
      <c r="I4" s="201"/>
      <c r="J4" s="201"/>
      <c r="K4" s="201"/>
      <c r="L4" s="203"/>
    </row>
    <row r="5" spans="2:12" ht="18" customHeight="1" x14ac:dyDescent="0.25">
      <c r="B5" s="60"/>
      <c r="C5" s="201"/>
      <c r="D5" s="201"/>
      <c r="E5" s="201"/>
      <c r="F5" s="201"/>
      <c r="G5" s="201"/>
      <c r="H5" s="201"/>
      <c r="I5" s="201"/>
      <c r="J5" s="201"/>
      <c r="K5" s="201"/>
      <c r="L5" s="203"/>
    </row>
    <row r="6" spans="2:12" ht="38.25" x14ac:dyDescent="0.25">
      <c r="B6" s="179" t="s">
        <v>244</v>
      </c>
      <c r="C6" s="142" t="s">
        <v>4</v>
      </c>
      <c r="D6" s="142" t="s">
        <v>5</v>
      </c>
      <c r="E6" s="142" t="s">
        <v>481</v>
      </c>
      <c r="F6" s="142" t="s">
        <v>7</v>
      </c>
      <c r="G6" s="142" t="s">
        <v>397</v>
      </c>
      <c r="H6" s="142" t="s">
        <v>482</v>
      </c>
      <c r="I6" s="142" t="s">
        <v>10</v>
      </c>
      <c r="J6" s="143" t="s">
        <v>8</v>
      </c>
      <c r="K6" s="143" t="s">
        <v>9</v>
      </c>
      <c r="L6" s="180" t="s">
        <v>11</v>
      </c>
    </row>
    <row r="7" spans="2:12" s="47" customFormat="1" ht="25.5" x14ac:dyDescent="0.25">
      <c r="B7" s="780" t="s">
        <v>483</v>
      </c>
      <c r="C7" s="204" t="s">
        <v>484</v>
      </c>
      <c r="D7" s="204" t="s">
        <v>485</v>
      </c>
      <c r="E7" s="155" t="s">
        <v>486</v>
      </c>
      <c r="F7" s="155">
        <v>1</v>
      </c>
      <c r="G7" s="782" t="s">
        <v>487</v>
      </c>
      <c r="H7" s="782" t="s">
        <v>488</v>
      </c>
      <c r="I7" s="782" t="s">
        <v>630</v>
      </c>
      <c r="J7" s="205">
        <v>44927</v>
      </c>
      <c r="K7" s="205">
        <v>45290</v>
      </c>
      <c r="L7" s="777" t="s">
        <v>96</v>
      </c>
    </row>
    <row r="8" spans="2:12" s="47" customFormat="1" ht="25.5" x14ac:dyDescent="0.25">
      <c r="B8" s="780"/>
      <c r="C8" s="204" t="s">
        <v>489</v>
      </c>
      <c r="D8" s="204" t="s">
        <v>490</v>
      </c>
      <c r="E8" s="155" t="s">
        <v>491</v>
      </c>
      <c r="F8" s="155">
        <v>2</v>
      </c>
      <c r="G8" s="782"/>
      <c r="H8" s="782"/>
      <c r="I8" s="782"/>
      <c r="J8" s="205">
        <v>44958</v>
      </c>
      <c r="K8" s="205">
        <v>45291</v>
      </c>
      <c r="L8" s="777"/>
    </row>
    <row r="9" spans="2:12" s="47" customFormat="1" ht="90" thickBot="1" x14ac:dyDescent="0.3">
      <c r="B9" s="781"/>
      <c r="C9" s="206" t="s">
        <v>492</v>
      </c>
      <c r="D9" s="207" t="s">
        <v>493</v>
      </c>
      <c r="E9" s="208" t="s">
        <v>486</v>
      </c>
      <c r="F9" s="208">
        <v>1</v>
      </c>
      <c r="G9" s="783"/>
      <c r="H9" s="783"/>
      <c r="I9" s="783"/>
      <c r="J9" s="209">
        <v>44958</v>
      </c>
      <c r="K9" s="209">
        <v>45290</v>
      </c>
      <c r="L9" s="778"/>
    </row>
  </sheetData>
  <sheetProtection algorithmName="SHA-512" hashValue="bNc+a3fcAVTYZNTNK3k+tzL4eC3YQMSVggn1FtlzCiBVOanqWfr7cxpNUkioPaDEYMtrMSk8Ig5QM94lAl68Ng==" saltValue="SzRX+N+eP4G4yaAJpomf9Q==" spinCount="100000" sheet="1" objects="1" scenarios="1"/>
  <mergeCells count="6">
    <mergeCell ref="L7:L9"/>
    <mergeCell ref="D3:F4"/>
    <mergeCell ref="B7:B9"/>
    <mergeCell ref="G7:G9"/>
    <mergeCell ref="H7:H9"/>
    <mergeCell ref="I7:I9"/>
  </mergeCells>
  <printOptions horizontalCentered="1" verticalCentered="1"/>
  <pageMargins left="0" right="0" top="0" bottom="0" header="0" footer="0"/>
  <pageSetup scale="6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50862-ED11-4F67-9EFE-A2CEC694C606}">
  <sheetPr>
    <tabColor theme="7" tint="-0.249977111117893"/>
  </sheetPr>
  <dimension ref="B1:L8"/>
  <sheetViews>
    <sheetView showGridLines="0" zoomScale="89" zoomScaleNormal="142" workbookViewId="0">
      <selection activeCell="B16" sqref="B16"/>
    </sheetView>
  </sheetViews>
  <sheetFormatPr baseColWidth="10" defaultColWidth="11.42578125" defaultRowHeight="13.5" x14ac:dyDescent="0.25"/>
  <cols>
    <col min="1" max="1" width="1.42578125" style="54" customWidth="1"/>
    <col min="2" max="2" width="23.7109375" style="54" customWidth="1"/>
    <col min="3" max="3" width="28.42578125" style="54" customWidth="1"/>
    <col min="4" max="4" width="32.7109375" style="54" customWidth="1"/>
    <col min="5" max="5" width="17.140625" style="54" customWidth="1"/>
    <col min="6" max="6" width="13.42578125" style="54" customWidth="1"/>
    <col min="7" max="7" width="14.28515625" style="54" hidden="1" customWidth="1"/>
    <col min="8" max="8" width="20.42578125" style="54" hidden="1" customWidth="1"/>
    <col min="9" max="9" width="16" style="54" hidden="1" customWidth="1"/>
    <col min="10" max="10" width="12.7109375" style="55" customWidth="1"/>
    <col min="11" max="11" width="13.5703125" style="55" customWidth="1"/>
    <col min="12" max="12" width="21.85546875" style="54" customWidth="1"/>
    <col min="13" max="16384" width="11.42578125" style="54"/>
  </cols>
  <sheetData>
    <row r="1" spans="2:12" ht="30" customHeight="1" x14ac:dyDescent="0.25">
      <c r="B1" s="104"/>
      <c r="C1" s="57"/>
      <c r="D1" s="199"/>
      <c r="E1" s="199"/>
      <c r="F1" s="199"/>
      <c r="G1" s="199"/>
      <c r="H1" s="199"/>
      <c r="I1" s="199"/>
      <c r="J1" s="199"/>
      <c r="K1" s="199"/>
      <c r="L1" s="200"/>
    </row>
    <row r="2" spans="2:12" ht="30" customHeight="1" x14ac:dyDescent="0.25">
      <c r="B2" s="60"/>
      <c r="D2" s="785" t="s">
        <v>494</v>
      </c>
      <c r="E2" s="785"/>
      <c r="F2" s="785"/>
      <c r="G2" s="210"/>
      <c r="H2" s="210"/>
      <c r="I2" s="201"/>
      <c r="J2" s="201"/>
      <c r="K2" s="201"/>
      <c r="L2" s="203"/>
    </row>
    <row r="3" spans="2:12" ht="30" customHeight="1" x14ac:dyDescent="0.25">
      <c r="B3" s="60"/>
      <c r="C3" s="201"/>
      <c r="D3" s="785"/>
      <c r="E3" s="785"/>
      <c r="F3" s="785"/>
      <c r="G3" s="210"/>
      <c r="H3" s="210"/>
      <c r="I3" s="201"/>
      <c r="J3" s="201"/>
      <c r="K3" s="201"/>
      <c r="L3" s="203"/>
    </row>
    <row r="4" spans="2:12" ht="30" customHeight="1" x14ac:dyDescent="0.25">
      <c r="B4" s="60"/>
      <c r="C4" s="201"/>
      <c r="D4" s="201"/>
      <c r="E4" s="201"/>
      <c r="F4" s="201"/>
      <c r="G4" s="201"/>
      <c r="H4" s="201"/>
      <c r="I4" s="201"/>
      <c r="J4" s="201"/>
      <c r="K4" s="201"/>
      <c r="L4" s="203"/>
    </row>
    <row r="5" spans="2:12" ht="38.25" x14ac:dyDescent="0.25">
      <c r="B5" s="142" t="s">
        <v>244</v>
      </c>
      <c r="C5" s="142" t="s">
        <v>4</v>
      </c>
      <c r="D5" s="142" t="s">
        <v>5</v>
      </c>
      <c r="E5" s="142" t="s">
        <v>481</v>
      </c>
      <c r="F5" s="142" t="s">
        <v>7</v>
      </c>
      <c r="G5" s="142" t="s">
        <v>397</v>
      </c>
      <c r="H5" s="142" t="s">
        <v>482</v>
      </c>
      <c r="I5" s="142" t="s">
        <v>10</v>
      </c>
      <c r="J5" s="143" t="s">
        <v>8</v>
      </c>
      <c r="K5" s="143" t="s">
        <v>9</v>
      </c>
      <c r="L5" s="142" t="s">
        <v>11</v>
      </c>
    </row>
    <row r="6" spans="2:12" ht="78" customHeight="1" x14ac:dyDescent="0.25">
      <c r="B6" s="782" t="s">
        <v>483</v>
      </c>
      <c r="C6" s="204" t="s">
        <v>495</v>
      </c>
      <c r="D6" s="204" t="s">
        <v>496</v>
      </c>
      <c r="E6" s="155" t="s">
        <v>497</v>
      </c>
      <c r="F6" s="155">
        <v>4</v>
      </c>
      <c r="G6" s="786" t="s">
        <v>487</v>
      </c>
      <c r="H6" s="786" t="s">
        <v>488</v>
      </c>
      <c r="I6" s="782" t="s">
        <v>630</v>
      </c>
      <c r="J6" s="205">
        <v>44927</v>
      </c>
      <c r="K6" s="205">
        <v>45291</v>
      </c>
      <c r="L6" s="784" t="s">
        <v>96</v>
      </c>
    </row>
    <row r="7" spans="2:12" ht="89.1" customHeight="1" x14ac:dyDescent="0.25">
      <c r="B7" s="782"/>
      <c r="C7" s="204" t="s">
        <v>498</v>
      </c>
      <c r="D7" s="204" t="s">
        <v>499</v>
      </c>
      <c r="E7" s="155" t="s">
        <v>500</v>
      </c>
      <c r="F7" s="155">
        <v>1</v>
      </c>
      <c r="G7" s="786"/>
      <c r="H7" s="786"/>
      <c r="I7" s="782"/>
      <c r="J7" s="205">
        <v>44927</v>
      </c>
      <c r="K7" s="205">
        <v>45107</v>
      </c>
      <c r="L7" s="784"/>
    </row>
    <row r="8" spans="2:12" ht="75" customHeight="1" x14ac:dyDescent="0.25">
      <c r="B8" s="782"/>
      <c r="C8" s="182" t="s">
        <v>501</v>
      </c>
      <c r="D8" s="182" t="s">
        <v>502</v>
      </c>
      <c r="E8" s="155" t="s">
        <v>503</v>
      </c>
      <c r="F8" s="155">
        <v>1</v>
      </c>
      <c r="G8" s="786"/>
      <c r="H8" s="786"/>
      <c r="I8" s="782"/>
      <c r="J8" s="205">
        <v>45017</v>
      </c>
      <c r="K8" s="205">
        <v>45291</v>
      </c>
      <c r="L8" s="784"/>
    </row>
  </sheetData>
  <sheetProtection algorithmName="SHA-512" hashValue="56G7yzR9bKsO9US+Gb7yuvigjkkiKE6G5yzLAGbgq3EanVLBZdZLCfBMZgcRPGV0MJHFHPC/wjDif9btPmcvHA==" saltValue="MGn0fN4pn7e5LCabxx6cbg==" spinCount="100000" sheet="1" objects="1" scenarios="1"/>
  <mergeCells count="6">
    <mergeCell ref="L6:L8"/>
    <mergeCell ref="D2:F3"/>
    <mergeCell ref="B6:B8"/>
    <mergeCell ref="G6:G8"/>
    <mergeCell ref="H6:H8"/>
    <mergeCell ref="I6:I8"/>
  </mergeCells>
  <printOptions horizontalCentered="1" verticalCentered="1"/>
  <pageMargins left="0" right="0" top="0" bottom="0" header="0" footer="0"/>
  <pageSetup paperSize="5" scale="8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302AA-9B08-4098-964F-72F5DAFFFD50}">
  <sheetPr>
    <tabColor rgb="FF00B050"/>
  </sheetPr>
  <dimension ref="B1:J14"/>
  <sheetViews>
    <sheetView showGridLines="0" zoomScale="85" zoomScaleNormal="154" workbookViewId="0">
      <selection activeCell="D10" sqref="D10:D11"/>
    </sheetView>
  </sheetViews>
  <sheetFormatPr baseColWidth="10" defaultColWidth="79" defaultRowHeight="14.25" x14ac:dyDescent="0.25"/>
  <cols>
    <col min="1" max="1" width="2.140625" style="47" customWidth="1"/>
    <col min="2" max="2" width="18.42578125" style="47" customWidth="1"/>
    <col min="3" max="3" width="40.140625" style="47" customWidth="1"/>
    <col min="4" max="4" width="38.28515625" style="47" customWidth="1"/>
    <col min="5" max="5" width="27.42578125" style="47" customWidth="1"/>
    <col min="6" max="6" width="10.28515625" style="47" customWidth="1"/>
    <col min="7" max="7" width="19" style="213" customWidth="1"/>
    <col min="8" max="8" width="14.28515625" style="213" customWidth="1"/>
    <col min="9" max="9" width="14.140625" style="213" customWidth="1"/>
    <col min="10" max="10" width="15" style="47" customWidth="1"/>
    <col min="11" max="16384" width="79" style="47"/>
  </cols>
  <sheetData>
    <row r="1" spans="2:10" ht="13.5" customHeight="1" x14ac:dyDescent="0.25">
      <c r="B1" s="99"/>
      <c r="C1" s="37"/>
      <c r="D1" s="37"/>
      <c r="E1" s="37"/>
      <c r="F1" s="37"/>
      <c r="G1" s="37"/>
      <c r="H1" s="37"/>
      <c r="I1" s="37"/>
      <c r="J1" s="211"/>
    </row>
    <row r="2" spans="2:10" ht="13.5" customHeight="1" x14ac:dyDescent="0.25">
      <c r="B2" s="214"/>
      <c r="C2" s="40"/>
      <c r="D2" s="40"/>
      <c r="E2" s="40"/>
      <c r="F2" s="40"/>
      <c r="G2" s="40"/>
      <c r="H2" s="40"/>
      <c r="I2" s="40"/>
      <c r="J2" s="212"/>
    </row>
    <row r="3" spans="2:10" ht="13.5" customHeight="1" x14ac:dyDescent="0.25">
      <c r="B3" s="214"/>
      <c r="C3" s="40"/>
      <c r="D3" s="787" t="s">
        <v>516</v>
      </c>
      <c r="E3" s="787"/>
      <c r="F3" s="40"/>
      <c r="G3" s="40"/>
      <c r="H3" s="40"/>
      <c r="I3" s="40"/>
      <c r="J3" s="212"/>
    </row>
    <row r="4" spans="2:10" ht="20.25" customHeight="1" x14ac:dyDescent="0.25">
      <c r="B4" s="214"/>
      <c r="D4" s="787"/>
      <c r="E4" s="787"/>
      <c r="F4" s="215"/>
      <c r="G4" s="40"/>
      <c r="H4" s="40"/>
      <c r="I4" s="40"/>
      <c r="J4" s="212"/>
    </row>
    <row r="5" spans="2:10" ht="13.5" customHeight="1" x14ac:dyDescent="0.25">
      <c r="B5" s="214"/>
      <c r="C5" s="40"/>
      <c r="D5" s="787"/>
      <c r="E5" s="787"/>
      <c r="F5" s="215"/>
      <c r="G5" s="40"/>
      <c r="H5" s="40"/>
      <c r="I5" s="40"/>
      <c r="J5" s="212"/>
    </row>
    <row r="6" spans="2:10" ht="18.75" customHeight="1" x14ac:dyDescent="0.25">
      <c r="B6" s="214"/>
      <c r="C6" s="40"/>
      <c r="D6" s="787"/>
      <c r="E6" s="787"/>
      <c r="F6" s="40"/>
      <c r="G6" s="40"/>
      <c r="H6" s="40"/>
      <c r="I6" s="40"/>
      <c r="J6" s="212"/>
    </row>
    <row r="7" spans="2:10" ht="13.5" customHeight="1" x14ac:dyDescent="0.25">
      <c r="B7" s="214"/>
      <c r="C7" s="40"/>
      <c r="D7" s="40"/>
      <c r="E7" s="40"/>
      <c r="F7" s="40"/>
      <c r="G7" s="40"/>
      <c r="H7" s="40"/>
      <c r="I7" s="40"/>
      <c r="J7" s="212"/>
    </row>
    <row r="8" spans="2:10" ht="14.25" customHeight="1" x14ac:dyDescent="0.25">
      <c r="B8" s="214"/>
      <c r="C8" s="40"/>
      <c r="D8" s="40"/>
      <c r="E8" s="40"/>
      <c r="F8" s="40"/>
      <c r="G8" s="40"/>
      <c r="H8" s="40"/>
      <c r="I8" s="40"/>
      <c r="J8" s="212"/>
    </row>
    <row r="9" spans="2:10" ht="39" customHeight="1" x14ac:dyDescent="0.25">
      <c r="B9" s="216" t="s">
        <v>0</v>
      </c>
      <c r="C9" s="44" t="s">
        <v>4</v>
      </c>
      <c r="D9" s="44" t="s">
        <v>5</v>
      </c>
      <c r="E9" s="44" t="s">
        <v>481</v>
      </c>
      <c r="F9" s="44" t="s">
        <v>7</v>
      </c>
      <c r="G9" s="45" t="s">
        <v>8</v>
      </c>
      <c r="H9" s="45" t="s">
        <v>9</v>
      </c>
      <c r="I9" s="44" t="s">
        <v>10</v>
      </c>
      <c r="J9" s="217" t="s">
        <v>11</v>
      </c>
    </row>
    <row r="10" spans="2:10" ht="57" customHeight="1" x14ac:dyDescent="0.25">
      <c r="B10" s="788" t="s">
        <v>504</v>
      </c>
      <c r="C10" s="729" t="s">
        <v>505</v>
      </c>
      <c r="D10" s="729" t="s">
        <v>1437</v>
      </c>
      <c r="E10" s="88" t="s">
        <v>506</v>
      </c>
      <c r="F10" s="88">
        <v>1</v>
      </c>
      <c r="G10" s="15">
        <v>44927</v>
      </c>
      <c r="H10" s="15">
        <v>44957</v>
      </c>
      <c r="I10" s="791" t="s">
        <v>456</v>
      </c>
      <c r="J10" s="794" t="s">
        <v>96</v>
      </c>
    </row>
    <row r="11" spans="2:10" ht="57" customHeight="1" x14ac:dyDescent="0.25">
      <c r="B11" s="789"/>
      <c r="C11" s="730"/>
      <c r="D11" s="730"/>
      <c r="E11" s="88" t="s">
        <v>507</v>
      </c>
      <c r="F11" s="218">
        <v>4</v>
      </c>
      <c r="G11" s="15">
        <v>44927</v>
      </c>
      <c r="H11" s="15">
        <v>45291</v>
      </c>
      <c r="I11" s="792"/>
      <c r="J11" s="795"/>
    </row>
    <row r="12" spans="2:10" ht="57" customHeight="1" x14ac:dyDescent="0.25">
      <c r="B12" s="789"/>
      <c r="C12" s="729" t="s">
        <v>508</v>
      </c>
      <c r="D12" s="220" t="s">
        <v>509</v>
      </c>
      <c r="E12" s="742" t="s">
        <v>510</v>
      </c>
      <c r="F12" s="742" t="s">
        <v>511</v>
      </c>
      <c r="G12" s="727">
        <v>44927</v>
      </c>
      <c r="H12" s="727">
        <v>45291</v>
      </c>
      <c r="I12" s="792"/>
      <c r="J12" s="795"/>
    </row>
    <row r="13" spans="2:10" ht="57" customHeight="1" x14ac:dyDescent="0.25">
      <c r="B13" s="789"/>
      <c r="C13" s="730"/>
      <c r="D13" s="220" t="s">
        <v>512</v>
      </c>
      <c r="E13" s="797"/>
      <c r="F13" s="797"/>
      <c r="G13" s="728"/>
      <c r="H13" s="728"/>
      <c r="I13" s="792"/>
      <c r="J13" s="795"/>
    </row>
    <row r="14" spans="2:10" ht="57" customHeight="1" thickBot="1" x14ac:dyDescent="0.3">
      <c r="B14" s="790"/>
      <c r="C14" s="221" t="s">
        <v>513</v>
      </c>
      <c r="D14" s="221" t="s">
        <v>514</v>
      </c>
      <c r="E14" s="222" t="s">
        <v>515</v>
      </c>
      <c r="F14" s="222">
        <v>4</v>
      </c>
      <c r="G14" s="223">
        <v>44927</v>
      </c>
      <c r="H14" s="223">
        <v>45291</v>
      </c>
      <c r="I14" s="793"/>
      <c r="J14" s="796"/>
    </row>
  </sheetData>
  <sheetProtection algorithmName="SHA-512" hashValue="yerksY8zBNYh0DXKOPDaF4eDnvQDtZl5YSSi2ma9PUtd5QeAgUBJt5f0PAkVCbG7zxCHoM6ExDSHhQBdbpKyKA==" saltValue="Kw+aOWADdKSf5SVKONSvvg==" spinCount="100000" sheet="1" objects="1" scenarios="1"/>
  <mergeCells count="11">
    <mergeCell ref="J10:J14"/>
    <mergeCell ref="C12:C13"/>
    <mergeCell ref="E12:E13"/>
    <mergeCell ref="F12:F13"/>
    <mergeCell ref="G12:G13"/>
    <mergeCell ref="H12:H13"/>
    <mergeCell ref="D3:E6"/>
    <mergeCell ref="B10:B14"/>
    <mergeCell ref="C10:C11"/>
    <mergeCell ref="D10:D11"/>
    <mergeCell ref="I10:I14"/>
  </mergeCells>
  <printOptions horizontalCentered="1" verticalCentered="1"/>
  <pageMargins left="0" right="0" top="0" bottom="0" header="0" footer="0"/>
  <pageSetup paperSize="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9253B-EABB-44B8-8FA7-4D7BCDAD3EC8}">
  <sheetPr>
    <tabColor theme="5" tint="-0.499984740745262"/>
  </sheetPr>
  <dimension ref="A1:K86"/>
  <sheetViews>
    <sheetView showGridLines="0" topLeftCell="A56" zoomScale="64" zoomScaleNormal="70" workbookViewId="0">
      <selection activeCell="F7" sqref="F7"/>
    </sheetView>
  </sheetViews>
  <sheetFormatPr baseColWidth="10" defaultColWidth="11.42578125" defaultRowHeight="12.75" x14ac:dyDescent="0.25"/>
  <cols>
    <col min="1" max="1" width="54.42578125" style="363" customWidth="1"/>
    <col min="2" max="2" width="70.7109375" style="363" customWidth="1"/>
    <col min="3" max="3" width="52.85546875" style="363" customWidth="1"/>
    <col min="4" max="4" width="20.42578125" style="363" customWidth="1"/>
    <col min="5" max="5" width="35.7109375" style="407" customWidth="1"/>
    <col min="6" max="6" width="15.42578125" style="407" customWidth="1"/>
    <col min="7" max="7" width="13.85546875" style="407" customWidth="1"/>
    <col min="8" max="8" width="36.28515625" style="407" customWidth="1"/>
    <col min="9" max="9" width="24.140625" style="407" customWidth="1"/>
    <col min="10" max="16384" width="11.42578125" style="363"/>
  </cols>
  <sheetData>
    <row r="1" spans="1:11" ht="120" customHeight="1" x14ac:dyDescent="0.25">
      <c r="A1" s="362"/>
      <c r="B1" s="798" t="s">
        <v>1366</v>
      </c>
      <c r="C1" s="799"/>
      <c r="D1" s="799"/>
      <c r="E1" s="799"/>
      <c r="F1" s="799"/>
      <c r="G1" s="799"/>
      <c r="H1" s="800" t="s">
        <v>645</v>
      </c>
      <c r="I1" s="801"/>
    </row>
    <row r="2" spans="1:11" ht="15.75" customHeight="1" x14ac:dyDescent="0.25">
      <c r="A2" s="364"/>
      <c r="E2" s="363"/>
      <c r="F2" s="363"/>
      <c r="G2" s="363"/>
      <c r="H2" s="707" t="s">
        <v>646</v>
      </c>
      <c r="I2" s="708">
        <v>44956</v>
      </c>
    </row>
    <row r="3" spans="1:11" s="47" customFormat="1" ht="25.5" customHeight="1" x14ac:dyDescent="0.25">
      <c r="A3" s="802" t="s">
        <v>647</v>
      </c>
      <c r="B3" s="802"/>
      <c r="C3" s="802"/>
      <c r="D3" s="802"/>
      <c r="E3" s="802"/>
      <c r="F3" s="802"/>
      <c r="G3" s="802"/>
      <c r="H3" s="802"/>
      <c r="I3" s="802"/>
    </row>
    <row r="4" spans="1:11" s="47" customFormat="1" ht="36" customHeight="1" x14ac:dyDescent="0.25">
      <c r="A4" s="365" t="s">
        <v>648</v>
      </c>
      <c r="B4" s="803" t="s">
        <v>649</v>
      </c>
      <c r="C4" s="803"/>
      <c r="D4" s="803"/>
      <c r="E4" s="803"/>
      <c r="F4" s="803"/>
      <c r="G4" s="803"/>
      <c r="H4" s="803"/>
      <c r="I4" s="804"/>
    </row>
    <row r="5" spans="1:11" s="47" customFormat="1" ht="46.5" customHeight="1" x14ac:dyDescent="0.25">
      <c r="A5" s="366" t="s">
        <v>650</v>
      </c>
      <c r="B5" s="366" t="s">
        <v>651</v>
      </c>
      <c r="C5" s="366" t="s">
        <v>652</v>
      </c>
      <c r="D5" s="366" t="s">
        <v>7</v>
      </c>
      <c r="E5" s="366" t="s">
        <v>653</v>
      </c>
      <c r="F5" s="367" t="s">
        <v>8</v>
      </c>
      <c r="G5" s="367" t="s">
        <v>9</v>
      </c>
      <c r="H5" s="366" t="s">
        <v>654</v>
      </c>
      <c r="I5" s="366" t="s">
        <v>655</v>
      </c>
    </row>
    <row r="6" spans="1:11" s="370" customFormat="1" ht="50.1" customHeight="1" x14ac:dyDescent="0.25">
      <c r="A6" s="805" t="s">
        <v>656</v>
      </c>
      <c r="B6" s="17" t="s">
        <v>657</v>
      </c>
      <c r="C6" s="17" t="s">
        <v>658</v>
      </c>
      <c r="D6" s="17">
        <v>1</v>
      </c>
      <c r="E6" s="17" t="s">
        <v>659</v>
      </c>
      <c r="F6" s="369">
        <v>45048</v>
      </c>
      <c r="G6" s="369">
        <v>45260</v>
      </c>
      <c r="H6" s="17" t="s">
        <v>660</v>
      </c>
      <c r="I6" s="806" t="s">
        <v>661</v>
      </c>
      <c r="K6" s="371"/>
    </row>
    <row r="7" spans="1:11" s="370" customFormat="1" ht="69" customHeight="1" x14ac:dyDescent="0.25">
      <c r="A7" s="805"/>
      <c r="B7" s="17" t="s">
        <v>662</v>
      </c>
      <c r="C7" s="17" t="s">
        <v>583</v>
      </c>
      <c r="D7" s="17">
        <v>1</v>
      </c>
      <c r="E7" s="17" t="s">
        <v>659</v>
      </c>
      <c r="F7" s="369">
        <v>45202</v>
      </c>
      <c r="G7" s="369">
        <v>45291</v>
      </c>
      <c r="H7" s="17" t="s">
        <v>660</v>
      </c>
      <c r="I7" s="806"/>
      <c r="K7" s="371"/>
    </row>
    <row r="8" spans="1:11" s="372" customFormat="1" ht="50.1" customHeight="1" x14ac:dyDescent="0.25">
      <c r="A8" s="805" t="s">
        <v>663</v>
      </c>
      <c r="B8" s="17" t="s">
        <v>664</v>
      </c>
      <c r="C8" s="17" t="s">
        <v>665</v>
      </c>
      <c r="D8" s="17">
        <v>1</v>
      </c>
      <c r="E8" s="17" t="s">
        <v>666</v>
      </c>
      <c r="F8" s="369">
        <v>44927</v>
      </c>
      <c r="G8" s="369">
        <v>44957</v>
      </c>
      <c r="H8" s="17" t="s">
        <v>667</v>
      </c>
      <c r="I8" s="806" t="s">
        <v>668</v>
      </c>
      <c r="K8" s="373"/>
    </row>
    <row r="9" spans="1:11" s="372" customFormat="1" ht="50.1" customHeight="1" x14ac:dyDescent="0.25">
      <c r="A9" s="805"/>
      <c r="B9" s="17" t="s">
        <v>669</v>
      </c>
      <c r="C9" s="17" t="s">
        <v>670</v>
      </c>
      <c r="D9" s="17">
        <v>1</v>
      </c>
      <c r="E9" s="17" t="s">
        <v>659</v>
      </c>
      <c r="F9" s="369">
        <v>45048</v>
      </c>
      <c r="G9" s="369">
        <v>45291</v>
      </c>
      <c r="H9" s="17" t="s">
        <v>660</v>
      </c>
      <c r="I9" s="806"/>
      <c r="K9" s="373"/>
    </row>
    <row r="10" spans="1:11" s="372" customFormat="1" ht="50.1" customHeight="1" x14ac:dyDescent="0.25">
      <c r="A10" s="374" t="s">
        <v>671</v>
      </c>
      <c r="B10" s="17" t="s">
        <v>672</v>
      </c>
      <c r="C10" s="17" t="s">
        <v>673</v>
      </c>
      <c r="D10" s="17">
        <v>1</v>
      </c>
      <c r="E10" s="17" t="s">
        <v>659</v>
      </c>
      <c r="F10" s="369">
        <v>44928</v>
      </c>
      <c r="G10" s="369">
        <v>44957</v>
      </c>
      <c r="H10" s="17" t="s">
        <v>674</v>
      </c>
      <c r="I10" s="17" t="s">
        <v>661</v>
      </c>
      <c r="K10" s="373"/>
    </row>
    <row r="11" spans="1:11" s="372" customFormat="1" ht="50.1" customHeight="1" x14ac:dyDescent="0.25">
      <c r="A11" s="805" t="s">
        <v>675</v>
      </c>
      <c r="B11" s="17" t="s">
        <v>676</v>
      </c>
      <c r="C11" s="17" t="s">
        <v>677</v>
      </c>
      <c r="D11" s="17">
        <v>1</v>
      </c>
      <c r="E11" s="17" t="s">
        <v>659</v>
      </c>
      <c r="F11" s="369">
        <v>44928</v>
      </c>
      <c r="G11" s="369">
        <v>44975</v>
      </c>
      <c r="H11" s="17" t="s">
        <v>660</v>
      </c>
      <c r="I11" s="17" t="s">
        <v>661</v>
      </c>
      <c r="K11" s="373"/>
    </row>
    <row r="12" spans="1:11" s="370" customFormat="1" ht="50.1" customHeight="1" x14ac:dyDescent="0.25">
      <c r="A12" s="805"/>
      <c r="B12" s="17" t="s">
        <v>678</v>
      </c>
      <c r="C12" s="17" t="s">
        <v>679</v>
      </c>
      <c r="D12" s="17">
        <v>3</v>
      </c>
      <c r="E12" s="17" t="s">
        <v>659</v>
      </c>
      <c r="F12" s="369">
        <v>45000</v>
      </c>
      <c r="G12" s="369">
        <v>45245</v>
      </c>
      <c r="H12" s="17" t="s">
        <v>660</v>
      </c>
      <c r="I12" s="17" t="s">
        <v>661</v>
      </c>
      <c r="K12" s="371"/>
    </row>
    <row r="13" spans="1:11" s="370" customFormat="1" ht="50.1" customHeight="1" x14ac:dyDescent="0.25">
      <c r="A13" s="368" t="s">
        <v>680</v>
      </c>
      <c r="B13" s="17" t="s">
        <v>681</v>
      </c>
      <c r="C13" s="17" t="s">
        <v>682</v>
      </c>
      <c r="D13" s="17">
        <v>3</v>
      </c>
      <c r="E13" s="17" t="s">
        <v>521</v>
      </c>
      <c r="F13" s="369">
        <v>44946</v>
      </c>
      <c r="G13" s="369">
        <v>45291</v>
      </c>
      <c r="H13" s="17" t="s">
        <v>683</v>
      </c>
      <c r="I13" s="17" t="s">
        <v>661</v>
      </c>
      <c r="K13" s="371"/>
    </row>
    <row r="14" spans="1:11" ht="14.25" x14ac:dyDescent="0.25">
      <c r="A14" s="807"/>
      <c r="B14" s="808"/>
      <c r="C14" s="808"/>
      <c r="D14" s="808"/>
      <c r="E14" s="808"/>
      <c r="F14" s="808"/>
      <c r="G14" s="808"/>
      <c r="H14" s="808"/>
      <c r="I14" s="809"/>
    </row>
    <row r="15" spans="1:11" ht="38.25" customHeight="1" x14ac:dyDescent="0.25">
      <c r="A15" s="802" t="s">
        <v>684</v>
      </c>
      <c r="B15" s="802"/>
      <c r="C15" s="802"/>
      <c r="D15" s="802"/>
      <c r="E15" s="802"/>
      <c r="F15" s="802"/>
      <c r="G15" s="802"/>
      <c r="H15" s="802"/>
      <c r="I15" s="802"/>
    </row>
    <row r="16" spans="1:11" ht="26.25" customHeight="1" x14ac:dyDescent="0.25">
      <c r="A16" s="365" t="s">
        <v>685</v>
      </c>
      <c r="B16" s="803" t="s">
        <v>686</v>
      </c>
      <c r="C16" s="803"/>
      <c r="D16" s="803"/>
      <c r="E16" s="803"/>
      <c r="F16" s="803"/>
      <c r="G16" s="803"/>
      <c r="H16" s="803"/>
      <c r="I16" s="804"/>
    </row>
    <row r="17" spans="1:9" s="375" customFormat="1" ht="50.1" customHeight="1" x14ac:dyDescent="0.25">
      <c r="A17" s="366" t="s">
        <v>650</v>
      </c>
      <c r="B17" s="366" t="s">
        <v>651</v>
      </c>
      <c r="C17" s="366" t="s">
        <v>652</v>
      </c>
      <c r="D17" s="366" t="s">
        <v>7</v>
      </c>
      <c r="E17" s="366" t="s">
        <v>653</v>
      </c>
      <c r="F17" s="367" t="s">
        <v>8</v>
      </c>
      <c r="G17" s="367" t="s">
        <v>9</v>
      </c>
      <c r="H17" s="366" t="s">
        <v>654</v>
      </c>
      <c r="I17" s="366" t="s">
        <v>655</v>
      </c>
    </row>
    <row r="18" spans="1:9" s="47" customFormat="1" ht="71.25" customHeight="1" x14ac:dyDescent="0.25">
      <c r="A18" s="368" t="s">
        <v>687</v>
      </c>
      <c r="B18" s="17" t="s">
        <v>688</v>
      </c>
      <c r="C18" s="17" t="s">
        <v>689</v>
      </c>
      <c r="D18" s="17" t="s">
        <v>689</v>
      </c>
      <c r="E18" s="17" t="s">
        <v>689</v>
      </c>
      <c r="F18" s="369" t="s">
        <v>689</v>
      </c>
      <c r="G18" s="369" t="s">
        <v>689</v>
      </c>
      <c r="H18" s="17" t="s">
        <v>689</v>
      </c>
      <c r="I18" s="17" t="s">
        <v>689</v>
      </c>
    </row>
    <row r="19" spans="1:9" s="47" customFormat="1" ht="27.75" customHeight="1" x14ac:dyDescent="0.25">
      <c r="A19" s="376"/>
      <c r="B19" s="376"/>
      <c r="C19" s="360"/>
      <c r="D19" s="360"/>
      <c r="E19" s="360"/>
      <c r="F19" s="377"/>
      <c r="G19" s="377"/>
      <c r="H19" s="360"/>
      <c r="I19" s="360"/>
    </row>
    <row r="20" spans="1:9" s="47" customFormat="1" ht="26.25" customHeight="1" x14ac:dyDescent="0.25">
      <c r="A20" s="810" t="s">
        <v>690</v>
      </c>
      <c r="B20" s="811"/>
      <c r="C20" s="811"/>
      <c r="D20" s="811"/>
      <c r="E20" s="811"/>
      <c r="F20" s="811"/>
      <c r="G20" s="811"/>
      <c r="H20" s="811"/>
      <c r="I20" s="812"/>
    </row>
    <row r="21" spans="1:9" s="47" customFormat="1" ht="28.5" customHeight="1" x14ac:dyDescent="0.25">
      <c r="A21" s="365" t="s">
        <v>685</v>
      </c>
      <c r="B21" s="803" t="s">
        <v>691</v>
      </c>
      <c r="C21" s="803"/>
      <c r="D21" s="803"/>
      <c r="E21" s="803"/>
      <c r="F21" s="803"/>
      <c r="G21" s="803"/>
      <c r="H21" s="803"/>
      <c r="I21" s="804"/>
    </row>
    <row r="22" spans="1:9" s="47" customFormat="1" ht="62.25" customHeight="1" thickBot="1" x14ac:dyDescent="0.3">
      <c r="A22" s="378" t="s">
        <v>650</v>
      </c>
      <c r="B22" s="379" t="s">
        <v>651</v>
      </c>
      <c r="C22" s="379" t="s">
        <v>652</v>
      </c>
      <c r="D22" s="379" t="s">
        <v>7</v>
      </c>
      <c r="E22" s="379" t="s">
        <v>653</v>
      </c>
      <c r="F22" s="380" t="s">
        <v>8</v>
      </c>
      <c r="G22" s="380" t="s">
        <v>9</v>
      </c>
      <c r="H22" s="379" t="s">
        <v>654</v>
      </c>
      <c r="I22" s="381" t="s">
        <v>655</v>
      </c>
    </row>
    <row r="23" spans="1:9" s="47" customFormat="1" ht="62.25" customHeight="1" x14ac:dyDescent="0.25">
      <c r="A23" s="813" t="s">
        <v>692</v>
      </c>
      <c r="B23" s="20" t="s">
        <v>693</v>
      </c>
      <c r="C23" s="20" t="s">
        <v>694</v>
      </c>
      <c r="D23" s="20" t="s">
        <v>402</v>
      </c>
      <c r="E23" s="20" t="s">
        <v>695</v>
      </c>
      <c r="F23" s="382">
        <v>44958</v>
      </c>
      <c r="G23" s="382">
        <v>45291</v>
      </c>
      <c r="H23" s="383" t="s">
        <v>696</v>
      </c>
      <c r="I23" s="384" t="s">
        <v>697</v>
      </c>
    </row>
    <row r="24" spans="1:9" s="47" customFormat="1" ht="68.45" customHeight="1" x14ac:dyDescent="0.25">
      <c r="A24" s="814"/>
      <c r="B24" s="17" t="s">
        <v>698</v>
      </c>
      <c r="C24" s="17" t="s">
        <v>699</v>
      </c>
      <c r="D24" s="17">
        <v>1</v>
      </c>
      <c r="E24" s="17" t="s">
        <v>700</v>
      </c>
      <c r="F24" s="369">
        <v>45139</v>
      </c>
      <c r="G24" s="369">
        <v>45290</v>
      </c>
      <c r="H24" s="385" t="s">
        <v>701</v>
      </c>
      <c r="I24" s="386" t="s">
        <v>661</v>
      </c>
    </row>
    <row r="25" spans="1:9" s="47" customFormat="1" ht="75" customHeight="1" x14ac:dyDescent="0.25">
      <c r="A25" s="814"/>
      <c r="B25" s="12" t="s">
        <v>702</v>
      </c>
      <c r="C25" s="17" t="s">
        <v>703</v>
      </c>
      <c r="D25" s="17">
        <v>1</v>
      </c>
      <c r="E25" s="17" t="s">
        <v>695</v>
      </c>
      <c r="F25" s="369">
        <v>45202</v>
      </c>
      <c r="G25" s="387">
        <v>45290</v>
      </c>
      <c r="H25" s="369" t="s">
        <v>696</v>
      </c>
      <c r="I25" s="245" t="s">
        <v>697</v>
      </c>
    </row>
    <row r="26" spans="1:9" s="47" customFormat="1" ht="51" customHeight="1" x14ac:dyDescent="0.25">
      <c r="A26" s="814"/>
      <c r="B26" s="17" t="s">
        <v>704</v>
      </c>
      <c r="C26" s="17" t="s">
        <v>705</v>
      </c>
      <c r="D26" s="17">
        <v>1</v>
      </c>
      <c r="E26" s="17" t="s">
        <v>706</v>
      </c>
      <c r="F26" s="369">
        <v>45000</v>
      </c>
      <c r="G26" s="369">
        <v>45121</v>
      </c>
      <c r="H26" s="369" t="s">
        <v>696</v>
      </c>
      <c r="I26" s="386" t="s">
        <v>661</v>
      </c>
    </row>
    <row r="27" spans="1:9" s="47" customFormat="1" ht="68.45" customHeight="1" x14ac:dyDescent="0.25">
      <c r="A27" s="814"/>
      <c r="B27" s="17" t="s">
        <v>707</v>
      </c>
      <c r="C27" s="17" t="s">
        <v>708</v>
      </c>
      <c r="D27" s="17">
        <v>1</v>
      </c>
      <c r="E27" s="17" t="s">
        <v>709</v>
      </c>
      <c r="F27" s="369">
        <v>44929</v>
      </c>
      <c r="G27" s="369">
        <v>44957</v>
      </c>
      <c r="H27" s="816" t="s">
        <v>710</v>
      </c>
      <c r="I27" s="386" t="s">
        <v>661</v>
      </c>
    </row>
    <row r="28" spans="1:9" s="47" customFormat="1" ht="38.25" customHeight="1" x14ac:dyDescent="0.25">
      <c r="A28" s="814"/>
      <c r="B28" s="17" t="s">
        <v>711</v>
      </c>
      <c r="C28" s="17" t="s">
        <v>712</v>
      </c>
      <c r="D28" s="17">
        <v>4</v>
      </c>
      <c r="E28" s="17" t="s">
        <v>709</v>
      </c>
      <c r="F28" s="369">
        <v>44929</v>
      </c>
      <c r="G28" s="369">
        <v>45260</v>
      </c>
      <c r="H28" s="817"/>
      <c r="I28" s="386" t="s">
        <v>661</v>
      </c>
    </row>
    <row r="29" spans="1:9" s="47" customFormat="1" ht="51" customHeight="1" x14ac:dyDescent="0.25">
      <c r="A29" s="815"/>
      <c r="B29" s="17" t="s">
        <v>1367</v>
      </c>
      <c r="C29" s="17" t="s">
        <v>713</v>
      </c>
      <c r="D29" s="17">
        <v>1</v>
      </c>
      <c r="E29" s="17" t="s">
        <v>709</v>
      </c>
      <c r="F29" s="369">
        <v>44929</v>
      </c>
      <c r="G29" s="369">
        <v>45077</v>
      </c>
      <c r="H29" s="818"/>
      <c r="I29" s="386" t="s">
        <v>661</v>
      </c>
    </row>
    <row r="30" spans="1:9" s="47" customFormat="1" ht="64.5" customHeight="1" x14ac:dyDescent="0.25">
      <c r="A30" s="819" t="s">
        <v>714</v>
      </c>
      <c r="B30" s="12" t="s">
        <v>715</v>
      </c>
      <c r="C30" s="17" t="s">
        <v>716</v>
      </c>
      <c r="D30" s="17">
        <v>2</v>
      </c>
      <c r="E30" s="17" t="s">
        <v>717</v>
      </c>
      <c r="F30" s="369">
        <v>44984</v>
      </c>
      <c r="G30" s="369">
        <v>45290</v>
      </c>
      <c r="H30" s="369" t="s">
        <v>718</v>
      </c>
      <c r="I30" s="389" t="s">
        <v>719</v>
      </c>
    </row>
    <row r="31" spans="1:9" s="47" customFormat="1" ht="126" customHeight="1" x14ac:dyDescent="0.25">
      <c r="A31" s="814"/>
      <c r="B31" s="17" t="s">
        <v>720</v>
      </c>
      <c r="C31" s="17" t="s">
        <v>721</v>
      </c>
      <c r="D31" s="390">
        <v>3</v>
      </c>
      <c r="E31" s="390" t="s">
        <v>285</v>
      </c>
      <c r="F31" s="369">
        <v>44941</v>
      </c>
      <c r="G31" s="369">
        <v>45291</v>
      </c>
      <c r="H31" s="17" t="s">
        <v>722</v>
      </c>
      <c r="I31" s="389" t="s">
        <v>661</v>
      </c>
    </row>
    <row r="32" spans="1:9" s="47" customFormat="1" ht="102" customHeight="1" x14ac:dyDescent="0.25">
      <c r="A32" s="814"/>
      <c r="B32" s="17" t="s">
        <v>723</v>
      </c>
      <c r="C32" s="17" t="s">
        <v>724</v>
      </c>
      <c r="D32" s="17">
        <v>10</v>
      </c>
      <c r="E32" s="81" t="s">
        <v>725</v>
      </c>
      <c r="F32" s="369">
        <v>44941</v>
      </c>
      <c r="G32" s="369">
        <v>45291</v>
      </c>
      <c r="H32" s="17" t="s">
        <v>722</v>
      </c>
      <c r="I32" s="389" t="s">
        <v>661</v>
      </c>
    </row>
    <row r="33" spans="1:9" s="47" customFormat="1" ht="96" customHeight="1" x14ac:dyDescent="0.25">
      <c r="A33" s="814"/>
      <c r="B33" s="17" t="s">
        <v>726</v>
      </c>
      <c r="C33" s="17" t="s">
        <v>727</v>
      </c>
      <c r="D33" s="17">
        <v>1</v>
      </c>
      <c r="E33" s="81" t="s">
        <v>725</v>
      </c>
      <c r="F33" s="369">
        <v>44941</v>
      </c>
      <c r="G33" s="369">
        <v>45291</v>
      </c>
      <c r="H33" s="17" t="s">
        <v>722</v>
      </c>
      <c r="I33" s="389" t="s">
        <v>661</v>
      </c>
    </row>
    <row r="34" spans="1:9" s="47" customFormat="1" ht="81" customHeight="1" x14ac:dyDescent="0.25">
      <c r="A34" s="814"/>
      <c r="B34" s="17" t="s">
        <v>728</v>
      </c>
      <c r="C34" s="17" t="s">
        <v>729</v>
      </c>
      <c r="D34" s="17">
        <v>2</v>
      </c>
      <c r="E34" s="81" t="s">
        <v>725</v>
      </c>
      <c r="F34" s="369">
        <v>44941</v>
      </c>
      <c r="G34" s="369">
        <v>45291</v>
      </c>
      <c r="H34" s="17" t="s">
        <v>722</v>
      </c>
      <c r="I34" s="389" t="s">
        <v>661</v>
      </c>
    </row>
    <row r="35" spans="1:9" s="47" customFormat="1" ht="81" customHeight="1" x14ac:dyDescent="0.25">
      <c r="A35" s="814"/>
      <c r="B35" s="17" t="s">
        <v>730</v>
      </c>
      <c r="C35" s="17" t="s">
        <v>731</v>
      </c>
      <c r="D35" s="17">
        <v>2</v>
      </c>
      <c r="E35" s="81" t="s">
        <v>725</v>
      </c>
      <c r="F35" s="369">
        <v>44941</v>
      </c>
      <c r="G35" s="369">
        <v>45291</v>
      </c>
      <c r="H35" s="17" t="s">
        <v>722</v>
      </c>
      <c r="I35" s="389" t="s">
        <v>661</v>
      </c>
    </row>
    <row r="36" spans="1:9" s="47" customFormat="1" ht="81" customHeight="1" x14ac:dyDescent="0.25">
      <c r="A36" s="805" t="s">
        <v>732</v>
      </c>
      <c r="B36" s="17" t="s">
        <v>733</v>
      </c>
      <c r="C36" s="17" t="s">
        <v>734</v>
      </c>
      <c r="D36" s="17">
        <v>1</v>
      </c>
      <c r="E36" s="17" t="s">
        <v>717</v>
      </c>
      <c r="F36" s="369" t="s">
        <v>735</v>
      </c>
      <c r="G36" s="369">
        <v>45290</v>
      </c>
      <c r="H36" s="369" t="s">
        <v>718</v>
      </c>
      <c r="I36" s="20" t="s">
        <v>661</v>
      </c>
    </row>
    <row r="37" spans="1:9" s="47" customFormat="1" ht="81" customHeight="1" x14ac:dyDescent="0.25">
      <c r="A37" s="805"/>
      <c r="B37" s="17" t="s">
        <v>736</v>
      </c>
      <c r="C37" s="17" t="s">
        <v>737</v>
      </c>
      <c r="D37" s="17">
        <v>1</v>
      </c>
      <c r="E37" s="17" t="s">
        <v>717</v>
      </c>
      <c r="F37" s="369">
        <v>45108</v>
      </c>
      <c r="G37" s="369">
        <v>45229</v>
      </c>
      <c r="H37" s="369" t="s">
        <v>718</v>
      </c>
      <c r="I37" s="20" t="s">
        <v>661</v>
      </c>
    </row>
    <row r="38" spans="1:9" s="47" customFormat="1" ht="81" customHeight="1" x14ac:dyDescent="0.25">
      <c r="A38" s="805"/>
      <c r="B38" s="17" t="s">
        <v>738</v>
      </c>
      <c r="C38" s="17" t="s">
        <v>739</v>
      </c>
      <c r="D38" s="17">
        <v>1</v>
      </c>
      <c r="E38" s="17" t="s">
        <v>717</v>
      </c>
      <c r="F38" s="369">
        <v>45200</v>
      </c>
      <c r="G38" s="369">
        <v>45290</v>
      </c>
      <c r="H38" s="369" t="s">
        <v>718</v>
      </c>
      <c r="I38" s="20" t="s">
        <v>661</v>
      </c>
    </row>
    <row r="39" spans="1:9" s="47" customFormat="1" ht="81" customHeight="1" x14ac:dyDescent="0.25">
      <c r="A39" s="805"/>
      <c r="B39" s="17" t="s">
        <v>740</v>
      </c>
      <c r="C39" s="17" t="s">
        <v>741</v>
      </c>
      <c r="D39" s="17">
        <v>1</v>
      </c>
      <c r="E39" s="17" t="s">
        <v>742</v>
      </c>
      <c r="F39" s="369">
        <v>45139</v>
      </c>
      <c r="G39" s="369">
        <v>45290</v>
      </c>
      <c r="H39" s="369" t="s">
        <v>718</v>
      </c>
      <c r="I39" s="20" t="s">
        <v>661</v>
      </c>
    </row>
    <row r="40" spans="1:9" s="47" customFormat="1" ht="20.100000000000001" customHeight="1" x14ac:dyDescent="0.25">
      <c r="A40" s="391"/>
      <c r="B40" s="392"/>
      <c r="C40" s="360"/>
      <c r="D40" s="360"/>
      <c r="E40" s="360"/>
      <c r="F40" s="377"/>
      <c r="G40" s="377"/>
      <c r="H40" s="360"/>
      <c r="I40" s="360"/>
    </row>
    <row r="41" spans="1:9" s="47" customFormat="1" ht="20.100000000000001" customHeight="1" x14ac:dyDescent="0.25">
      <c r="A41" s="823" t="s">
        <v>743</v>
      </c>
      <c r="B41" s="824"/>
      <c r="C41" s="824"/>
      <c r="D41" s="824"/>
      <c r="E41" s="824"/>
      <c r="F41" s="824"/>
      <c r="G41" s="824"/>
      <c r="H41" s="824"/>
      <c r="I41" s="825"/>
    </row>
    <row r="42" spans="1:9" s="47" customFormat="1" ht="20.100000000000001" customHeight="1" x14ac:dyDescent="0.25">
      <c r="A42" s="365" t="s">
        <v>685</v>
      </c>
      <c r="B42" s="803" t="s">
        <v>744</v>
      </c>
      <c r="C42" s="803"/>
      <c r="D42" s="803"/>
      <c r="E42" s="803"/>
      <c r="F42" s="803"/>
      <c r="G42" s="803"/>
      <c r="H42" s="803"/>
      <c r="I42" s="804"/>
    </row>
    <row r="43" spans="1:9" s="47" customFormat="1" ht="57.75" customHeight="1" x14ac:dyDescent="0.25">
      <c r="A43" s="366" t="s">
        <v>650</v>
      </c>
      <c r="B43" s="366" t="s">
        <v>651</v>
      </c>
      <c r="C43" s="366" t="s">
        <v>652</v>
      </c>
      <c r="D43" s="366" t="s">
        <v>7</v>
      </c>
      <c r="E43" s="366" t="s">
        <v>653</v>
      </c>
      <c r="F43" s="367" t="s">
        <v>8</v>
      </c>
      <c r="G43" s="367" t="s">
        <v>9</v>
      </c>
      <c r="H43" s="366" t="s">
        <v>654</v>
      </c>
      <c r="I43" s="366" t="s">
        <v>655</v>
      </c>
    </row>
    <row r="44" spans="1:9" s="370" customFormat="1" ht="72" customHeight="1" x14ac:dyDescent="0.25">
      <c r="A44" s="393" t="s">
        <v>745</v>
      </c>
      <c r="B44" s="17" t="s">
        <v>746</v>
      </c>
      <c r="C44" s="17" t="s">
        <v>747</v>
      </c>
      <c r="D44" s="17">
        <v>1</v>
      </c>
      <c r="E44" s="17" t="s">
        <v>748</v>
      </c>
      <c r="F44" s="369">
        <v>45017</v>
      </c>
      <c r="G44" s="369">
        <v>45291</v>
      </c>
      <c r="H44" s="17" t="s">
        <v>749</v>
      </c>
      <c r="I44" s="17" t="s">
        <v>750</v>
      </c>
    </row>
    <row r="45" spans="1:9" s="47" customFormat="1" ht="84.75" customHeight="1" x14ac:dyDescent="0.25">
      <c r="A45" s="393" t="s">
        <v>751</v>
      </c>
      <c r="B45" s="17" t="s">
        <v>752</v>
      </c>
      <c r="C45" s="17" t="s">
        <v>753</v>
      </c>
      <c r="D45" s="17">
        <v>2</v>
      </c>
      <c r="E45" s="17" t="s">
        <v>754</v>
      </c>
      <c r="F45" s="369">
        <v>44958</v>
      </c>
      <c r="G45" s="369">
        <v>45230</v>
      </c>
      <c r="H45" s="17" t="s">
        <v>755</v>
      </c>
      <c r="I45" s="17" t="s">
        <v>756</v>
      </c>
    </row>
    <row r="46" spans="1:9" s="47" customFormat="1" ht="82.5" customHeight="1" x14ac:dyDescent="0.25">
      <c r="A46" s="374" t="s">
        <v>757</v>
      </c>
      <c r="B46" s="17" t="s">
        <v>758</v>
      </c>
      <c r="C46" s="17" t="s">
        <v>759</v>
      </c>
      <c r="D46" s="17">
        <v>1</v>
      </c>
      <c r="E46" s="17" t="s">
        <v>760</v>
      </c>
      <c r="F46" s="369">
        <v>44929</v>
      </c>
      <c r="G46" s="369">
        <v>45290</v>
      </c>
      <c r="H46" s="17" t="s">
        <v>761</v>
      </c>
      <c r="I46" s="17" t="s">
        <v>661</v>
      </c>
    </row>
    <row r="47" spans="1:9" s="47" customFormat="1" ht="69.75" customHeight="1" x14ac:dyDescent="0.25">
      <c r="A47" s="826" t="s">
        <v>762</v>
      </c>
      <c r="B47" s="17" t="s">
        <v>763</v>
      </c>
      <c r="C47" s="17" t="s">
        <v>764</v>
      </c>
      <c r="D47" s="17">
        <v>2</v>
      </c>
      <c r="E47" s="17" t="s">
        <v>71</v>
      </c>
      <c r="F47" s="369">
        <v>44927</v>
      </c>
      <c r="G47" s="369">
        <v>45291</v>
      </c>
      <c r="H47" s="17" t="s">
        <v>765</v>
      </c>
      <c r="I47" s="17" t="s">
        <v>661</v>
      </c>
    </row>
    <row r="48" spans="1:9" s="47" customFormat="1" ht="126.75" customHeight="1" x14ac:dyDescent="0.25">
      <c r="A48" s="827"/>
      <c r="B48" s="361" t="s">
        <v>766</v>
      </c>
      <c r="C48" s="17" t="s">
        <v>767</v>
      </c>
      <c r="D48" s="17">
        <v>3</v>
      </c>
      <c r="E48" s="17" t="s">
        <v>26</v>
      </c>
      <c r="F48" s="369">
        <v>45200</v>
      </c>
      <c r="G48" s="369">
        <v>45291</v>
      </c>
      <c r="H48" s="17" t="s">
        <v>768</v>
      </c>
      <c r="I48" s="17" t="s">
        <v>769</v>
      </c>
    </row>
    <row r="49" spans="1:9" s="47" customFormat="1" ht="20.100000000000001" customHeight="1" x14ac:dyDescent="0.25">
      <c r="A49" s="391"/>
      <c r="B49" s="392"/>
      <c r="C49" s="360"/>
      <c r="D49" s="360"/>
      <c r="E49" s="360"/>
      <c r="F49" s="377"/>
      <c r="G49" s="377"/>
      <c r="H49" s="360"/>
      <c r="I49" s="360"/>
    </row>
    <row r="50" spans="1:9" s="47" customFormat="1" ht="32.25" customHeight="1" x14ac:dyDescent="0.25">
      <c r="A50" s="802" t="s">
        <v>770</v>
      </c>
      <c r="B50" s="802"/>
      <c r="C50" s="802"/>
      <c r="D50" s="802"/>
      <c r="E50" s="802"/>
      <c r="F50" s="802"/>
      <c r="G50" s="802"/>
      <c r="H50" s="802"/>
      <c r="I50" s="802"/>
    </row>
    <row r="51" spans="1:9" s="47" customFormat="1" ht="36.75" customHeight="1" x14ac:dyDescent="0.25">
      <c r="A51" s="394" t="s">
        <v>685</v>
      </c>
      <c r="B51" s="828" t="s">
        <v>771</v>
      </c>
      <c r="C51" s="828"/>
      <c r="D51" s="828"/>
      <c r="E51" s="828"/>
      <c r="F51" s="828"/>
      <c r="G51" s="828"/>
      <c r="H51" s="828"/>
      <c r="I51" s="829"/>
    </row>
    <row r="52" spans="1:9" s="47" customFormat="1" ht="39.75" customHeight="1" x14ac:dyDescent="0.25">
      <c r="A52" s="366" t="s">
        <v>650</v>
      </c>
      <c r="B52" s="366" t="s">
        <v>651</v>
      </c>
      <c r="C52" s="366" t="s">
        <v>652</v>
      </c>
      <c r="D52" s="366" t="s">
        <v>7</v>
      </c>
      <c r="E52" s="366" t="s">
        <v>653</v>
      </c>
      <c r="F52" s="367" t="s">
        <v>8</v>
      </c>
      <c r="G52" s="367" t="s">
        <v>9</v>
      </c>
      <c r="H52" s="366" t="s">
        <v>654</v>
      </c>
      <c r="I52" s="366" t="s">
        <v>655</v>
      </c>
    </row>
    <row r="53" spans="1:9" s="47" customFormat="1" ht="61.5" customHeight="1" x14ac:dyDescent="0.25">
      <c r="A53" s="830" t="s">
        <v>772</v>
      </c>
      <c r="B53" s="17" t="s">
        <v>773</v>
      </c>
      <c r="C53" s="12" t="s">
        <v>774</v>
      </c>
      <c r="D53" s="17">
        <v>3</v>
      </c>
      <c r="E53" s="17" t="s">
        <v>71</v>
      </c>
      <c r="F53" s="369">
        <v>44927</v>
      </c>
      <c r="G53" s="369">
        <v>45291</v>
      </c>
      <c r="H53" s="17" t="s">
        <v>95</v>
      </c>
      <c r="I53" s="17" t="s">
        <v>661</v>
      </c>
    </row>
    <row r="54" spans="1:9" s="370" customFormat="1" ht="213.75" x14ac:dyDescent="0.25">
      <c r="A54" s="830"/>
      <c r="B54" s="17" t="s">
        <v>775</v>
      </c>
      <c r="C54" s="17" t="s">
        <v>776</v>
      </c>
      <c r="D54" s="17">
        <v>1</v>
      </c>
      <c r="E54" s="17" t="s">
        <v>777</v>
      </c>
      <c r="F54" s="369">
        <v>45017</v>
      </c>
      <c r="G54" s="369">
        <v>45291</v>
      </c>
      <c r="H54" s="17" t="s">
        <v>778</v>
      </c>
      <c r="I54" s="17" t="s">
        <v>750</v>
      </c>
    </row>
    <row r="55" spans="1:9" s="370" customFormat="1" ht="146.25" customHeight="1" x14ac:dyDescent="0.25">
      <c r="A55" s="830"/>
      <c r="B55" s="17" t="s">
        <v>779</v>
      </c>
      <c r="C55" s="17" t="s">
        <v>780</v>
      </c>
      <c r="D55" s="17">
        <v>1</v>
      </c>
      <c r="E55" s="17" t="s">
        <v>748</v>
      </c>
      <c r="F55" s="369">
        <v>45017</v>
      </c>
      <c r="G55" s="369">
        <v>45291</v>
      </c>
      <c r="H55" s="17" t="s">
        <v>749</v>
      </c>
      <c r="I55" s="17" t="s">
        <v>750</v>
      </c>
    </row>
    <row r="56" spans="1:9" s="47" customFormat="1" ht="72.75" customHeight="1" x14ac:dyDescent="0.25">
      <c r="A56" s="830"/>
      <c r="B56" s="361" t="s">
        <v>781</v>
      </c>
      <c r="C56" s="82" t="s">
        <v>782</v>
      </c>
      <c r="D56" s="82">
        <v>2</v>
      </c>
      <c r="E56" s="17" t="s">
        <v>26</v>
      </c>
      <c r="F56" s="388">
        <v>45108</v>
      </c>
      <c r="G56" s="388">
        <v>45291</v>
      </c>
      <c r="H56" s="17" t="s">
        <v>768</v>
      </c>
      <c r="I56" s="17" t="s">
        <v>769</v>
      </c>
    </row>
    <row r="57" spans="1:9" s="47" customFormat="1" ht="61.5" customHeight="1" x14ac:dyDescent="0.25">
      <c r="A57" s="393" t="s">
        <v>783</v>
      </c>
      <c r="B57" s="17" t="s">
        <v>784</v>
      </c>
      <c r="C57" s="17" t="s">
        <v>1438</v>
      </c>
      <c r="D57" s="17">
        <v>2</v>
      </c>
      <c r="E57" s="17" t="s">
        <v>785</v>
      </c>
      <c r="F57" s="369">
        <v>45108</v>
      </c>
      <c r="G57" s="369">
        <v>45286</v>
      </c>
      <c r="H57" s="17" t="s">
        <v>786</v>
      </c>
      <c r="I57" s="17" t="s">
        <v>697</v>
      </c>
    </row>
    <row r="58" spans="1:9" s="47" customFormat="1" ht="61.5" customHeight="1" x14ac:dyDescent="0.25">
      <c r="A58" s="831" t="s">
        <v>787</v>
      </c>
      <c r="B58" s="395" t="s">
        <v>1439</v>
      </c>
      <c r="C58" s="395" t="s">
        <v>1440</v>
      </c>
      <c r="D58" s="17">
        <v>1</v>
      </c>
      <c r="E58" s="17" t="s">
        <v>788</v>
      </c>
      <c r="F58" s="396">
        <v>44927</v>
      </c>
      <c r="G58" s="396">
        <v>45260</v>
      </c>
      <c r="H58" s="17" t="s">
        <v>789</v>
      </c>
      <c r="I58" s="17" t="s">
        <v>697</v>
      </c>
    </row>
    <row r="59" spans="1:9" s="47" customFormat="1" ht="67.5" customHeight="1" x14ac:dyDescent="0.25">
      <c r="A59" s="832"/>
      <c r="B59" s="17" t="s">
        <v>790</v>
      </c>
      <c r="C59" s="17" t="s">
        <v>791</v>
      </c>
      <c r="D59" s="17">
        <v>1</v>
      </c>
      <c r="E59" s="17" t="s">
        <v>788</v>
      </c>
      <c r="F59" s="369">
        <v>45200</v>
      </c>
      <c r="G59" s="369">
        <v>45290</v>
      </c>
      <c r="H59" s="17" t="s">
        <v>789</v>
      </c>
      <c r="I59" s="17" t="s">
        <v>697</v>
      </c>
    </row>
    <row r="60" spans="1:9" s="47" customFormat="1" ht="61.5" customHeight="1" x14ac:dyDescent="0.25">
      <c r="A60" s="832"/>
      <c r="B60" s="17" t="s">
        <v>792</v>
      </c>
      <c r="C60" s="17" t="s">
        <v>793</v>
      </c>
      <c r="D60" s="17">
        <v>3</v>
      </c>
      <c r="E60" s="17" t="s">
        <v>785</v>
      </c>
      <c r="F60" s="369">
        <v>45018</v>
      </c>
      <c r="G60" s="369">
        <v>45229</v>
      </c>
      <c r="H60" s="806" t="s">
        <v>794</v>
      </c>
      <c r="I60" s="806" t="s">
        <v>795</v>
      </c>
    </row>
    <row r="61" spans="1:9" s="47" customFormat="1" ht="61.5" customHeight="1" x14ac:dyDescent="0.25">
      <c r="A61" s="831"/>
      <c r="B61" s="17" t="s">
        <v>796</v>
      </c>
      <c r="C61" s="17" t="s">
        <v>797</v>
      </c>
      <c r="D61" s="17">
        <v>3</v>
      </c>
      <c r="E61" s="17" t="s">
        <v>785</v>
      </c>
      <c r="F61" s="369">
        <v>45018</v>
      </c>
      <c r="G61" s="369">
        <v>45229</v>
      </c>
      <c r="H61" s="806"/>
      <c r="I61" s="806"/>
    </row>
    <row r="62" spans="1:9" s="47" customFormat="1" ht="20.100000000000001" customHeight="1" x14ac:dyDescent="0.25">
      <c r="A62" s="391"/>
      <c r="B62" s="392"/>
      <c r="C62" s="360"/>
      <c r="D62" s="360"/>
      <c r="E62" s="360"/>
      <c r="F62" s="377"/>
      <c r="G62" s="377"/>
      <c r="H62" s="360"/>
      <c r="I62" s="360"/>
    </row>
    <row r="63" spans="1:9" s="47" customFormat="1" ht="20.100000000000001" customHeight="1" x14ac:dyDescent="0.25">
      <c r="A63" s="802" t="s">
        <v>798</v>
      </c>
      <c r="B63" s="802"/>
      <c r="C63" s="802"/>
      <c r="D63" s="802"/>
      <c r="E63" s="802"/>
      <c r="F63" s="802"/>
      <c r="G63" s="802"/>
      <c r="H63" s="802"/>
      <c r="I63" s="802"/>
    </row>
    <row r="64" spans="1:9" s="47" customFormat="1" ht="20.100000000000001" customHeight="1" x14ac:dyDescent="0.25">
      <c r="A64" s="365" t="s">
        <v>685</v>
      </c>
      <c r="B64" s="803" t="s">
        <v>799</v>
      </c>
      <c r="C64" s="803"/>
      <c r="D64" s="803"/>
      <c r="E64" s="803"/>
      <c r="F64" s="803"/>
      <c r="G64" s="803"/>
      <c r="H64" s="803"/>
      <c r="I64" s="804"/>
    </row>
    <row r="65" spans="1:9" s="47" customFormat="1" ht="42" customHeight="1" x14ac:dyDescent="0.25">
      <c r="A65" s="366" t="s">
        <v>650</v>
      </c>
      <c r="B65" s="366" t="s">
        <v>651</v>
      </c>
      <c r="C65" s="366" t="s">
        <v>652</v>
      </c>
      <c r="D65" s="366" t="s">
        <v>7</v>
      </c>
      <c r="E65" s="366" t="s">
        <v>653</v>
      </c>
      <c r="F65" s="367" t="s">
        <v>8</v>
      </c>
      <c r="G65" s="367" t="s">
        <v>9</v>
      </c>
      <c r="H65" s="366" t="s">
        <v>654</v>
      </c>
      <c r="I65" s="366" t="s">
        <v>655</v>
      </c>
    </row>
    <row r="66" spans="1:9" s="47" customFormat="1" ht="108.75" customHeight="1" thickBot="1" x14ac:dyDescent="0.3">
      <c r="A66" s="393" t="s">
        <v>800</v>
      </c>
      <c r="B66" s="397" t="s">
        <v>801</v>
      </c>
      <c r="C66" s="397" t="s">
        <v>802</v>
      </c>
      <c r="D66" s="397">
        <v>1</v>
      </c>
      <c r="E66" s="397" t="s">
        <v>803</v>
      </c>
      <c r="F66" s="398">
        <v>45017</v>
      </c>
      <c r="G66" s="398">
        <v>45260</v>
      </c>
      <c r="H66" s="397" t="s">
        <v>804</v>
      </c>
      <c r="I66" s="399" t="s">
        <v>697</v>
      </c>
    </row>
    <row r="67" spans="1:9" ht="21" customHeight="1" x14ac:dyDescent="0.25">
      <c r="A67" s="820"/>
      <c r="B67" s="821"/>
      <c r="C67" s="821"/>
      <c r="D67" s="821"/>
      <c r="E67" s="821"/>
      <c r="F67" s="821"/>
      <c r="G67" s="821"/>
      <c r="H67" s="821"/>
      <c r="I67" s="822"/>
    </row>
    <row r="68" spans="1:9" ht="17.25" customHeight="1" x14ac:dyDescent="0.25">
      <c r="A68" s="400" t="s">
        <v>805</v>
      </c>
      <c r="B68" s="833" t="s">
        <v>806</v>
      </c>
      <c r="C68" s="834"/>
      <c r="D68" s="834"/>
      <c r="E68" s="834"/>
      <c r="F68" s="834"/>
      <c r="G68" s="834"/>
      <c r="H68" s="834"/>
      <c r="I68" s="835"/>
    </row>
    <row r="69" spans="1:9" ht="31.5" customHeight="1" x14ac:dyDescent="0.25">
      <c r="A69" s="401"/>
      <c r="B69" s="836"/>
      <c r="C69" s="837"/>
      <c r="D69" s="837"/>
      <c r="E69" s="837"/>
      <c r="F69" s="837"/>
      <c r="G69" s="837"/>
      <c r="H69" s="837"/>
      <c r="I69" s="838"/>
    </row>
    <row r="70" spans="1:9" ht="17.25" customHeight="1" x14ac:dyDescent="0.25">
      <c r="A70" s="839" t="s">
        <v>807</v>
      </c>
      <c r="B70" s="837"/>
      <c r="C70" s="837"/>
      <c r="D70" s="837"/>
      <c r="E70" s="837"/>
      <c r="F70" s="837"/>
      <c r="G70" s="837"/>
      <c r="H70" s="837"/>
      <c r="I70" s="838"/>
    </row>
    <row r="71" spans="1:9" ht="22.5" customHeight="1" x14ac:dyDescent="0.25">
      <c r="A71" s="403" t="s">
        <v>808</v>
      </c>
      <c r="B71" s="404" t="s">
        <v>809</v>
      </c>
      <c r="C71" s="404" t="s">
        <v>810</v>
      </c>
      <c r="D71" s="404">
        <v>3</v>
      </c>
      <c r="E71" s="402" t="s">
        <v>811</v>
      </c>
      <c r="F71" s="840">
        <v>44545</v>
      </c>
      <c r="G71" s="840"/>
      <c r="H71" s="841"/>
      <c r="I71" s="405" t="s">
        <v>812</v>
      </c>
    </row>
    <row r="72" spans="1:9" ht="15" customHeight="1" x14ac:dyDescent="0.25">
      <c r="A72" s="807"/>
      <c r="B72" s="808"/>
      <c r="C72" s="808"/>
      <c r="D72" s="808"/>
      <c r="E72" s="808"/>
      <c r="F72" s="808"/>
      <c r="G72" s="808"/>
      <c r="H72" s="808"/>
      <c r="I72" s="809"/>
    </row>
    <row r="73" spans="1:9" ht="15" customHeight="1" x14ac:dyDescent="0.25">
      <c r="A73" s="807"/>
      <c r="B73" s="808"/>
      <c r="C73" s="808"/>
      <c r="D73" s="808"/>
      <c r="E73" s="808"/>
      <c r="F73" s="808"/>
      <c r="G73" s="808"/>
      <c r="H73" s="808"/>
      <c r="I73" s="809"/>
    </row>
    <row r="74" spans="1:9" ht="4.5" customHeight="1" thickBot="1" x14ac:dyDescent="0.3">
      <c r="A74" s="842"/>
      <c r="B74" s="843"/>
      <c r="C74" s="843"/>
      <c r="D74" s="843"/>
      <c r="E74" s="843"/>
      <c r="F74" s="843"/>
      <c r="G74" s="843"/>
      <c r="H74" s="843"/>
      <c r="I74" s="844"/>
    </row>
    <row r="75" spans="1:9" x14ac:dyDescent="0.25">
      <c r="A75" s="375"/>
      <c r="B75" s="375"/>
      <c r="C75" s="375"/>
      <c r="D75" s="375"/>
      <c r="E75" s="406"/>
      <c r="F75" s="406"/>
      <c r="G75" s="406"/>
      <c r="H75" s="406"/>
      <c r="I75" s="406"/>
    </row>
    <row r="76" spans="1:9" x14ac:dyDescent="0.25">
      <c r="A76" s="375"/>
      <c r="B76" s="375"/>
      <c r="C76" s="375"/>
      <c r="D76" s="375"/>
      <c r="E76" s="406"/>
      <c r="F76" s="406"/>
      <c r="G76" s="406"/>
      <c r="H76" s="406"/>
      <c r="I76" s="406"/>
    </row>
    <row r="77" spans="1:9" ht="63" customHeight="1" x14ac:dyDescent="0.25">
      <c r="A77" s="375"/>
      <c r="B77" s="375"/>
      <c r="C77" s="375"/>
      <c r="D77" s="375"/>
      <c r="E77" s="406"/>
      <c r="F77" s="406"/>
      <c r="G77" s="406"/>
      <c r="H77" s="406"/>
      <c r="I77" s="406"/>
    </row>
    <row r="78" spans="1:9" x14ac:dyDescent="0.25">
      <c r="A78" s="375"/>
      <c r="B78" s="375"/>
      <c r="C78" s="375"/>
      <c r="D78" s="375"/>
      <c r="E78" s="406"/>
      <c r="F78" s="406"/>
      <c r="G78" s="406"/>
      <c r="H78" s="406"/>
      <c r="I78" s="406"/>
    </row>
    <row r="79" spans="1:9" x14ac:dyDescent="0.25">
      <c r="A79" s="375"/>
      <c r="B79" s="375"/>
      <c r="C79" s="375"/>
      <c r="D79" s="375"/>
      <c r="E79" s="406"/>
      <c r="F79" s="406"/>
      <c r="G79" s="406"/>
      <c r="H79" s="406"/>
      <c r="I79" s="406"/>
    </row>
    <row r="80" spans="1:9" x14ac:dyDescent="0.25">
      <c r="A80" s="375"/>
      <c r="B80" s="375"/>
      <c r="C80" s="375"/>
      <c r="D80" s="375"/>
      <c r="E80" s="406"/>
      <c r="F80" s="406"/>
      <c r="G80" s="406"/>
      <c r="H80" s="406"/>
      <c r="I80" s="406"/>
    </row>
    <row r="81" spans="1:9" x14ac:dyDescent="0.25">
      <c r="A81" s="375"/>
      <c r="B81" s="375"/>
      <c r="C81" s="375"/>
      <c r="D81" s="375"/>
      <c r="E81" s="406"/>
      <c r="F81" s="406"/>
      <c r="G81" s="406"/>
      <c r="H81" s="406"/>
      <c r="I81" s="406"/>
    </row>
    <row r="82" spans="1:9" ht="78.75" customHeight="1" x14ac:dyDescent="0.25">
      <c r="A82" s="375"/>
      <c r="B82" s="375"/>
      <c r="C82" s="375"/>
      <c r="D82" s="375"/>
      <c r="E82" s="406"/>
      <c r="F82" s="406"/>
      <c r="G82" s="406"/>
      <c r="H82" s="406"/>
      <c r="I82" s="406"/>
    </row>
    <row r="83" spans="1:9" x14ac:dyDescent="0.25">
      <c r="A83" s="375"/>
      <c r="B83" s="375"/>
      <c r="C83" s="375"/>
      <c r="D83" s="375"/>
      <c r="E83" s="406"/>
      <c r="F83" s="406"/>
      <c r="G83" s="406"/>
      <c r="H83" s="406"/>
      <c r="I83" s="406"/>
    </row>
    <row r="84" spans="1:9" x14ac:dyDescent="0.25">
      <c r="A84" s="375"/>
      <c r="B84" s="375"/>
      <c r="C84" s="375"/>
      <c r="D84" s="375"/>
      <c r="E84" s="406"/>
      <c r="F84" s="406"/>
      <c r="G84" s="406"/>
      <c r="H84" s="406"/>
      <c r="I84" s="406"/>
    </row>
    <row r="85" spans="1:9" x14ac:dyDescent="0.25">
      <c r="A85" s="375"/>
      <c r="B85" s="375"/>
      <c r="C85" s="375"/>
      <c r="D85" s="375"/>
      <c r="E85" s="406"/>
      <c r="F85" s="406"/>
      <c r="G85" s="406"/>
      <c r="H85" s="406"/>
      <c r="I85" s="406"/>
    </row>
    <row r="86" spans="1:9" x14ac:dyDescent="0.25">
      <c r="A86" s="375"/>
      <c r="B86" s="375"/>
      <c r="C86" s="375"/>
      <c r="D86" s="375"/>
      <c r="E86" s="406"/>
      <c r="F86" s="406"/>
      <c r="G86" s="406"/>
      <c r="H86" s="406"/>
      <c r="I86" s="406"/>
    </row>
  </sheetData>
  <sheetProtection algorithmName="SHA-512" hashValue="OB5wEPDNsKf1LBymx2+SAAODrx06AjqFwnva/y0kfq+Tv84xOpS5dHentngfHI5wKbKx1eVT3F58DC/kwMqBSg==" saltValue="lJtq75BlMl6T6573PhsLIA==" spinCount="100000" sheet="1" objects="1" scenarios="1"/>
  <mergeCells count="35">
    <mergeCell ref="B68:I68"/>
    <mergeCell ref="B69:I69"/>
    <mergeCell ref="A70:I70"/>
    <mergeCell ref="F71:H71"/>
    <mergeCell ref="A72:I74"/>
    <mergeCell ref="A67:I67"/>
    <mergeCell ref="A41:I41"/>
    <mergeCell ref="B42:I42"/>
    <mergeCell ref="A47:A48"/>
    <mergeCell ref="A50:I50"/>
    <mergeCell ref="B51:I51"/>
    <mergeCell ref="A53:A56"/>
    <mergeCell ref="A58:A61"/>
    <mergeCell ref="H60:H61"/>
    <mergeCell ref="I60:I61"/>
    <mergeCell ref="A63:I63"/>
    <mergeCell ref="B64:I64"/>
    <mergeCell ref="A36:A39"/>
    <mergeCell ref="A8:A9"/>
    <mergeCell ref="I8:I9"/>
    <mergeCell ref="A11:A12"/>
    <mergeCell ref="A14:I14"/>
    <mergeCell ref="A15:I15"/>
    <mergeCell ref="B16:I16"/>
    <mergeCell ref="A20:I20"/>
    <mergeCell ref="B21:I21"/>
    <mergeCell ref="A23:A29"/>
    <mergeCell ref="H27:H29"/>
    <mergeCell ref="A30:A35"/>
    <mergeCell ref="B1:G1"/>
    <mergeCell ref="H1:I1"/>
    <mergeCell ref="A3:I3"/>
    <mergeCell ref="B4:I4"/>
    <mergeCell ref="A6:A7"/>
    <mergeCell ref="I6:I7"/>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9C7DF-D20A-403D-886E-F33E95C5E8FA}">
  <sheetPr>
    <tabColor theme="4" tint="-0.249977111117893"/>
  </sheetPr>
  <dimension ref="B1:I17"/>
  <sheetViews>
    <sheetView showGridLines="0" topLeftCell="A5" zoomScale="90" zoomScaleNormal="90" workbookViewId="0">
      <selection activeCell="C13" sqref="C13"/>
    </sheetView>
  </sheetViews>
  <sheetFormatPr baseColWidth="10" defaultColWidth="11.42578125" defaultRowHeight="13.5" x14ac:dyDescent="0.25"/>
  <cols>
    <col min="1" max="1" width="1.42578125" style="54" customWidth="1"/>
    <col min="2" max="2" width="39.85546875" style="54" customWidth="1"/>
    <col min="3" max="3" width="43.42578125" style="54" customWidth="1"/>
    <col min="4" max="4" width="58.28515625" style="54" customWidth="1"/>
    <col min="5" max="5" width="30.5703125" style="54" customWidth="1"/>
    <col min="6" max="6" width="46.5703125" style="54" customWidth="1"/>
    <col min="7" max="8" width="23.7109375" style="55" customWidth="1"/>
    <col min="9" max="9" width="33.7109375" style="54" customWidth="1"/>
    <col min="10" max="16384" width="11.42578125" style="54"/>
  </cols>
  <sheetData>
    <row r="1" spans="2:9" ht="14.25" thickBot="1" x14ac:dyDescent="0.3"/>
    <row r="2" spans="2:9" x14ac:dyDescent="0.25">
      <c r="B2" s="56"/>
      <c r="C2" s="57"/>
      <c r="D2" s="57"/>
      <c r="E2" s="57"/>
      <c r="F2" s="57"/>
      <c r="G2" s="58"/>
      <c r="H2" s="58"/>
      <c r="I2" s="59"/>
    </row>
    <row r="3" spans="2:9" ht="15" customHeight="1" x14ac:dyDescent="0.25">
      <c r="B3" s="60"/>
      <c r="D3" s="845" t="s">
        <v>243</v>
      </c>
      <c r="E3" s="845"/>
      <c r="F3" s="845"/>
      <c r="G3" s="845"/>
      <c r="H3" s="61"/>
      <c r="I3" s="62"/>
    </row>
    <row r="4" spans="2:9" ht="13.5" customHeight="1" x14ac:dyDescent="0.25">
      <c r="B4" s="60"/>
      <c r="C4" s="61"/>
      <c r="D4" s="845"/>
      <c r="E4" s="845"/>
      <c r="F4" s="845"/>
      <c r="G4" s="845"/>
      <c r="H4" s="61"/>
      <c r="I4" s="62"/>
    </row>
    <row r="5" spans="2:9" ht="13.5" customHeight="1" x14ac:dyDescent="0.25">
      <c r="B5" s="60"/>
      <c r="C5" s="61"/>
      <c r="D5" s="845"/>
      <c r="E5" s="845"/>
      <c r="F5" s="845"/>
      <c r="G5" s="845"/>
      <c r="H5" s="61"/>
      <c r="I5" s="62"/>
    </row>
    <row r="6" spans="2:9" ht="13.5" customHeight="1" x14ac:dyDescent="0.25">
      <c r="B6" s="60"/>
      <c r="C6" s="61"/>
      <c r="D6" s="845"/>
      <c r="E6" s="845"/>
      <c r="F6" s="845"/>
      <c r="G6" s="845"/>
      <c r="H6" s="61"/>
      <c r="I6" s="62"/>
    </row>
    <row r="7" spans="2:9" ht="13.5" customHeight="1" x14ac:dyDescent="0.25">
      <c r="B7" s="60"/>
      <c r="C7" s="61"/>
      <c r="D7" s="845"/>
      <c r="E7" s="845"/>
      <c r="F7" s="845"/>
      <c r="G7" s="845"/>
      <c r="H7" s="61"/>
      <c r="I7" s="62"/>
    </row>
    <row r="8" spans="2:9" ht="13.5" customHeight="1" x14ac:dyDescent="0.25">
      <c r="B8" s="60"/>
      <c r="C8" s="61"/>
      <c r="D8" s="845"/>
      <c r="E8" s="845"/>
      <c r="F8" s="845"/>
      <c r="G8" s="845"/>
      <c r="H8" s="61"/>
      <c r="I8" s="62"/>
    </row>
    <row r="9" spans="2:9" ht="13.5" customHeight="1" x14ac:dyDescent="0.25">
      <c r="B9" s="60"/>
      <c r="C9" s="61"/>
      <c r="D9" s="845"/>
      <c r="E9" s="845"/>
      <c r="F9" s="845"/>
      <c r="G9" s="845"/>
      <c r="H9" s="61"/>
      <c r="I9" s="62"/>
    </row>
    <row r="10" spans="2:9" ht="13.5" customHeight="1" x14ac:dyDescent="0.25">
      <c r="B10" s="60"/>
      <c r="C10" s="61"/>
      <c r="D10" s="845"/>
      <c r="E10" s="845"/>
      <c r="F10" s="845"/>
      <c r="G10" s="845"/>
      <c r="H10" s="61"/>
      <c r="I10" s="62"/>
    </row>
    <row r="11" spans="2:9" ht="13.5" customHeight="1" thickBot="1" x14ac:dyDescent="0.3">
      <c r="B11" s="60"/>
      <c r="C11" s="61"/>
      <c r="D11" s="61"/>
      <c r="E11" s="61"/>
      <c r="F11" s="61"/>
      <c r="G11" s="61"/>
      <c r="H11" s="61"/>
      <c r="I11" s="62"/>
    </row>
    <row r="12" spans="2:9" ht="45" customHeight="1" x14ac:dyDescent="0.25">
      <c r="B12" s="63" t="s">
        <v>244</v>
      </c>
      <c r="C12" s="64" t="s">
        <v>4</v>
      </c>
      <c r="D12" s="64" t="s">
        <v>5</v>
      </c>
      <c r="E12" s="64" t="s">
        <v>245</v>
      </c>
      <c r="F12" s="64" t="s">
        <v>10</v>
      </c>
      <c r="G12" s="65" t="s">
        <v>8</v>
      </c>
      <c r="H12" s="65" t="s">
        <v>9</v>
      </c>
      <c r="I12" s="66" t="s">
        <v>11</v>
      </c>
    </row>
    <row r="13" spans="2:9" ht="191.25" customHeight="1" x14ac:dyDescent="0.25">
      <c r="B13" s="127" t="s">
        <v>246</v>
      </c>
      <c r="C13" s="128" t="s">
        <v>625</v>
      </c>
      <c r="D13" s="133" t="s">
        <v>643</v>
      </c>
      <c r="E13" s="129" t="s">
        <v>247</v>
      </c>
      <c r="F13" s="130" t="s">
        <v>248</v>
      </c>
      <c r="G13" s="131">
        <v>44986</v>
      </c>
      <c r="H13" s="131">
        <v>45291</v>
      </c>
      <c r="I13" s="132" t="s">
        <v>249</v>
      </c>
    </row>
    <row r="14" spans="2:9" ht="15.75" x14ac:dyDescent="0.25">
      <c r="B14" s="846"/>
      <c r="C14" s="847"/>
      <c r="D14" s="847"/>
      <c r="E14" s="847"/>
      <c r="F14" s="847"/>
      <c r="G14" s="847"/>
      <c r="H14" s="847"/>
      <c r="I14" s="848"/>
    </row>
    <row r="15" spans="2:9" ht="15.75" x14ac:dyDescent="0.25">
      <c r="B15" s="849" t="s">
        <v>250</v>
      </c>
      <c r="C15" s="850"/>
      <c r="D15" s="850"/>
      <c r="E15" s="850"/>
      <c r="F15" s="850"/>
      <c r="G15" s="850"/>
      <c r="H15" s="850"/>
      <c r="I15" s="851"/>
    </row>
    <row r="16" spans="2:9" ht="15.75" x14ac:dyDescent="0.25">
      <c r="B16" s="67" t="s">
        <v>251</v>
      </c>
      <c r="C16" s="68" t="s">
        <v>252</v>
      </c>
      <c r="D16" s="68" t="s">
        <v>253</v>
      </c>
      <c r="E16" s="68">
        <v>6</v>
      </c>
      <c r="F16" s="852" t="s">
        <v>254</v>
      </c>
      <c r="G16" s="852"/>
      <c r="H16" s="68"/>
      <c r="I16" s="69"/>
    </row>
    <row r="17" spans="2:9" ht="16.5" thickBot="1" x14ac:dyDescent="0.3">
      <c r="B17" s="853"/>
      <c r="C17" s="854"/>
      <c r="D17" s="854"/>
      <c r="E17" s="854"/>
      <c r="F17" s="854"/>
      <c r="G17" s="854"/>
      <c r="H17" s="854"/>
      <c r="I17" s="855"/>
    </row>
  </sheetData>
  <sheetProtection algorithmName="SHA-512" hashValue="lWK4nCFxh9sr2m8171kI3VW+T6t6PbN4oX4lN6cmXBH0TTRhSxDriRz1ECWtdSLtR2LDCnL9Dc3IgubxmrGk5w==" saltValue="NLWfmwA4pDC8DAl8Q/ur0A==" spinCount="100000" sheet="1" objects="1" scenarios="1"/>
  <mergeCells count="5">
    <mergeCell ref="D3:G10"/>
    <mergeCell ref="B14:I14"/>
    <mergeCell ref="B15:I15"/>
    <mergeCell ref="F16:G16"/>
    <mergeCell ref="B17:I17"/>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A3E91-2763-4B22-A352-88C1EF8E769F}">
  <sheetPr>
    <tabColor theme="4" tint="0.39997558519241921"/>
  </sheetPr>
  <dimension ref="B1:I17"/>
  <sheetViews>
    <sheetView showGridLines="0" zoomScale="54" zoomScaleNormal="90" workbookViewId="0">
      <selection activeCell="C13" sqref="C13"/>
    </sheetView>
  </sheetViews>
  <sheetFormatPr baseColWidth="10" defaultColWidth="11.42578125" defaultRowHeight="13.5" x14ac:dyDescent="0.25"/>
  <cols>
    <col min="1" max="1" width="1.42578125" style="54" customWidth="1"/>
    <col min="2" max="2" width="34.5703125" style="54" customWidth="1"/>
    <col min="3" max="3" width="43.42578125" style="54" customWidth="1"/>
    <col min="4" max="4" width="58.28515625" style="54" customWidth="1"/>
    <col min="5" max="5" width="30.5703125" style="54" customWidth="1"/>
    <col min="6" max="6" width="44.140625" style="54" customWidth="1"/>
    <col min="7" max="7" width="21" style="55" customWidth="1"/>
    <col min="8" max="8" width="17.85546875" style="55" customWidth="1"/>
    <col min="9" max="9" width="32.42578125" style="54" customWidth="1"/>
    <col min="10" max="16384" width="11.42578125" style="54"/>
  </cols>
  <sheetData>
    <row r="1" spans="2:9" ht="14.25" thickBot="1" x14ac:dyDescent="0.3"/>
    <row r="2" spans="2:9" ht="16.5" customHeight="1" x14ac:dyDescent="0.25">
      <c r="B2" s="56"/>
      <c r="C2" s="57"/>
      <c r="D2" s="856" t="s">
        <v>632</v>
      </c>
      <c r="E2" s="856"/>
      <c r="F2" s="856"/>
      <c r="G2" s="856"/>
      <c r="H2" s="58"/>
      <c r="I2" s="59"/>
    </row>
    <row r="3" spans="2:9" ht="15" customHeight="1" x14ac:dyDescent="0.25">
      <c r="B3" s="60"/>
      <c r="D3" s="857"/>
      <c r="E3" s="857"/>
      <c r="F3" s="857"/>
      <c r="G3" s="857"/>
      <c r="H3" s="61"/>
      <c r="I3" s="62"/>
    </row>
    <row r="4" spans="2:9" ht="13.5" customHeight="1" x14ac:dyDescent="0.25">
      <c r="B4" s="60"/>
      <c r="C4" s="61"/>
      <c r="D4" s="857"/>
      <c r="E4" s="857"/>
      <c r="F4" s="857"/>
      <c r="G4" s="857"/>
      <c r="H4" s="61"/>
      <c r="I4" s="62"/>
    </row>
    <row r="5" spans="2:9" ht="13.5" customHeight="1" x14ac:dyDescent="0.25">
      <c r="B5" s="60"/>
      <c r="C5" s="61"/>
      <c r="D5" s="857"/>
      <c r="E5" s="857"/>
      <c r="F5" s="857"/>
      <c r="G5" s="857"/>
      <c r="H5" s="61"/>
      <c r="I5" s="62"/>
    </row>
    <row r="6" spans="2:9" ht="13.5" customHeight="1" x14ac:dyDescent="0.25">
      <c r="B6" s="60"/>
      <c r="C6" s="61"/>
      <c r="D6" s="857"/>
      <c r="E6" s="857"/>
      <c r="F6" s="857"/>
      <c r="G6" s="857"/>
      <c r="H6" s="61"/>
      <c r="I6" s="62"/>
    </row>
    <row r="7" spans="2:9" ht="13.5" customHeight="1" x14ac:dyDescent="0.25">
      <c r="B7" s="60"/>
      <c r="C7" s="61"/>
      <c r="D7" s="857"/>
      <c r="E7" s="857"/>
      <c r="F7" s="857"/>
      <c r="G7" s="857"/>
      <c r="H7" s="61"/>
      <c r="I7" s="62"/>
    </row>
    <row r="8" spans="2:9" ht="13.5" customHeight="1" x14ac:dyDescent="0.25">
      <c r="B8" s="60"/>
      <c r="C8" s="61"/>
      <c r="D8" s="857"/>
      <c r="E8" s="857"/>
      <c r="F8" s="857"/>
      <c r="G8" s="857"/>
      <c r="H8" s="61"/>
      <c r="I8" s="62"/>
    </row>
    <row r="9" spans="2:9" ht="13.5" customHeight="1" x14ac:dyDescent="0.25">
      <c r="B9" s="60"/>
      <c r="C9" s="61"/>
      <c r="D9" s="857"/>
      <c r="E9" s="857"/>
      <c r="F9" s="857"/>
      <c r="G9" s="857"/>
      <c r="H9" s="61"/>
      <c r="I9" s="62"/>
    </row>
    <row r="10" spans="2:9" ht="13.5" customHeight="1" x14ac:dyDescent="0.25">
      <c r="B10" s="60"/>
      <c r="C10" s="61"/>
      <c r="D10" s="857"/>
      <c r="E10" s="857"/>
      <c r="F10" s="857"/>
      <c r="G10" s="857"/>
      <c r="H10" s="61"/>
      <c r="I10" s="62"/>
    </row>
    <row r="11" spans="2:9" ht="21" customHeight="1" x14ac:dyDescent="0.25">
      <c r="B11" s="60"/>
      <c r="C11" s="61"/>
      <c r="D11" s="858"/>
      <c r="E11" s="858"/>
      <c r="F11" s="858"/>
      <c r="G11" s="858"/>
      <c r="H11" s="61"/>
      <c r="I11" s="62"/>
    </row>
    <row r="12" spans="2:9" ht="45" customHeight="1" x14ac:dyDescent="0.25">
      <c r="B12" s="70" t="s">
        <v>244</v>
      </c>
      <c r="C12" s="71" t="s">
        <v>4</v>
      </c>
      <c r="D12" s="71" t="s">
        <v>5</v>
      </c>
      <c r="E12" s="71" t="s">
        <v>245</v>
      </c>
      <c r="F12" s="71" t="s">
        <v>10</v>
      </c>
      <c r="G12" s="72" t="s">
        <v>8</v>
      </c>
      <c r="H12" s="72" t="s">
        <v>9</v>
      </c>
      <c r="I12" s="73" t="s">
        <v>11</v>
      </c>
    </row>
    <row r="13" spans="2:9" ht="102.75" customHeight="1" x14ac:dyDescent="0.25">
      <c r="B13" s="859" t="s">
        <v>246</v>
      </c>
      <c r="C13" s="128" t="s">
        <v>255</v>
      </c>
      <c r="D13" s="128" t="s">
        <v>626</v>
      </c>
      <c r="E13" s="860" t="s">
        <v>256</v>
      </c>
      <c r="F13" s="861" t="s">
        <v>248</v>
      </c>
      <c r="G13" s="131">
        <v>45108</v>
      </c>
      <c r="H13" s="131">
        <v>45291</v>
      </c>
      <c r="I13" s="862" t="s">
        <v>249</v>
      </c>
    </row>
    <row r="14" spans="2:9" ht="75" customHeight="1" x14ac:dyDescent="0.25">
      <c r="B14" s="859"/>
      <c r="C14" s="128" t="s">
        <v>257</v>
      </c>
      <c r="D14" s="133" t="s">
        <v>258</v>
      </c>
      <c r="E14" s="860"/>
      <c r="F14" s="860"/>
      <c r="G14" s="131">
        <v>45108</v>
      </c>
      <c r="H14" s="131">
        <v>45291</v>
      </c>
      <c r="I14" s="862"/>
    </row>
    <row r="15" spans="2:9" ht="15.75" x14ac:dyDescent="0.25">
      <c r="B15" s="849" t="s">
        <v>250</v>
      </c>
      <c r="C15" s="850"/>
      <c r="D15" s="850"/>
      <c r="E15" s="850"/>
      <c r="F15" s="850"/>
      <c r="G15" s="850"/>
      <c r="H15" s="850"/>
      <c r="I15" s="851"/>
    </row>
    <row r="16" spans="2:9" ht="15.75" x14ac:dyDescent="0.25">
      <c r="B16" s="67" t="s">
        <v>251</v>
      </c>
      <c r="C16" s="68" t="s">
        <v>252</v>
      </c>
      <c r="D16" s="68" t="s">
        <v>253</v>
      </c>
      <c r="E16" s="68">
        <v>6</v>
      </c>
      <c r="F16" s="852" t="s">
        <v>254</v>
      </c>
      <c r="G16" s="852"/>
      <c r="H16" s="68"/>
      <c r="I16" s="69"/>
    </row>
    <row r="17" spans="2:9" ht="16.5" thickBot="1" x14ac:dyDescent="0.3">
      <c r="B17" s="853"/>
      <c r="C17" s="854"/>
      <c r="D17" s="854"/>
      <c r="E17" s="854"/>
      <c r="F17" s="854"/>
      <c r="G17" s="854"/>
      <c r="H17" s="854"/>
      <c r="I17" s="855"/>
    </row>
  </sheetData>
  <sheetProtection algorithmName="SHA-512" hashValue="KvSp/g78QUaqevhSVSK9uJ7oF0u96Ww0ykN95IKHib51VPRJg27sJkmZfmLUrce34aWhvsGob72PSkHUzeorHw==" saltValue="W3UvnQgvwEI+Zf8u6uUO6A==" spinCount="100000" sheet="1" objects="1" scenarios="1"/>
  <mergeCells count="8">
    <mergeCell ref="B15:I15"/>
    <mergeCell ref="F16:G16"/>
    <mergeCell ref="B17:I17"/>
    <mergeCell ref="D2:G11"/>
    <mergeCell ref="B13:B14"/>
    <mergeCell ref="E13:E14"/>
    <mergeCell ref="F13:F14"/>
    <mergeCell ref="I13:I14"/>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BDDD1-57A4-46A9-AAAB-A1983334BCFE}">
  <sheetPr>
    <tabColor theme="4" tint="0.39997558519241921"/>
  </sheetPr>
  <dimension ref="B1:I21"/>
  <sheetViews>
    <sheetView showGridLines="0" topLeftCell="B1" zoomScale="56" zoomScaleNormal="90" workbookViewId="0">
      <selection activeCell="D17" sqref="D17"/>
    </sheetView>
  </sheetViews>
  <sheetFormatPr baseColWidth="10" defaultColWidth="11.42578125" defaultRowHeight="13.5" x14ac:dyDescent="0.25"/>
  <cols>
    <col min="1" max="1" width="1.42578125" style="54" customWidth="1"/>
    <col min="2" max="2" width="42.5703125" style="54" customWidth="1"/>
    <col min="3" max="3" width="43.42578125" style="54" customWidth="1"/>
    <col min="4" max="4" width="77.140625" style="54" customWidth="1"/>
    <col min="5" max="5" width="37.28515625" style="54" customWidth="1"/>
    <col min="6" max="6" width="40" style="54" customWidth="1"/>
    <col min="7" max="8" width="20.28515625" style="55" customWidth="1"/>
    <col min="9" max="9" width="28.5703125" style="54" customWidth="1"/>
    <col min="10" max="16384" width="11.42578125" style="54"/>
  </cols>
  <sheetData>
    <row r="1" spans="2:9" ht="14.25" thickBot="1" x14ac:dyDescent="0.3"/>
    <row r="2" spans="2:9" x14ac:dyDescent="0.25">
      <c r="B2" s="56"/>
      <c r="C2" s="57"/>
      <c r="D2" s="57"/>
      <c r="E2" s="57"/>
      <c r="F2" s="57"/>
      <c r="G2" s="58"/>
      <c r="H2" s="58"/>
      <c r="I2" s="59"/>
    </row>
    <row r="3" spans="2:9" ht="15" customHeight="1" x14ac:dyDescent="0.25">
      <c r="B3" s="60"/>
      <c r="D3" s="857" t="s">
        <v>631</v>
      </c>
      <c r="E3" s="857"/>
      <c r="F3" s="857"/>
      <c r="G3" s="61"/>
      <c r="H3" s="61"/>
      <c r="I3" s="62"/>
    </row>
    <row r="4" spans="2:9" ht="13.5" customHeight="1" x14ac:dyDescent="0.25">
      <c r="B4" s="60"/>
      <c r="C4" s="61"/>
      <c r="D4" s="857"/>
      <c r="E4" s="857"/>
      <c r="F4" s="857"/>
      <c r="G4" s="61"/>
      <c r="H4" s="61"/>
      <c r="I4" s="62"/>
    </row>
    <row r="5" spans="2:9" ht="13.5" customHeight="1" x14ac:dyDescent="0.25">
      <c r="B5" s="60"/>
      <c r="C5" s="61"/>
      <c r="D5" s="857"/>
      <c r="E5" s="857"/>
      <c r="F5" s="857"/>
      <c r="G5" s="61"/>
      <c r="H5" s="61"/>
      <c r="I5" s="62"/>
    </row>
    <row r="6" spans="2:9" ht="13.5" customHeight="1" x14ac:dyDescent="0.25">
      <c r="B6" s="60"/>
      <c r="C6" s="61"/>
      <c r="D6" s="857"/>
      <c r="E6" s="857"/>
      <c r="F6" s="857"/>
      <c r="G6" s="61"/>
      <c r="H6" s="61"/>
      <c r="I6" s="62"/>
    </row>
    <row r="7" spans="2:9" ht="13.5" customHeight="1" x14ac:dyDescent="0.25">
      <c r="B7" s="60"/>
      <c r="C7" s="61"/>
      <c r="D7" s="857"/>
      <c r="E7" s="857"/>
      <c r="F7" s="857"/>
      <c r="G7" s="61"/>
      <c r="H7" s="61"/>
      <c r="I7" s="62"/>
    </row>
    <row r="8" spans="2:9" ht="13.5" customHeight="1" x14ac:dyDescent="0.25">
      <c r="B8" s="60"/>
      <c r="C8" s="61"/>
      <c r="D8" s="857"/>
      <c r="E8" s="857"/>
      <c r="F8" s="857"/>
      <c r="G8" s="61"/>
      <c r="H8" s="61"/>
      <c r="I8" s="62"/>
    </row>
    <row r="9" spans="2:9" ht="13.5" customHeight="1" x14ac:dyDescent="0.25">
      <c r="B9" s="60"/>
      <c r="C9" s="61"/>
      <c r="D9" s="857"/>
      <c r="E9" s="857"/>
      <c r="F9" s="857"/>
      <c r="G9" s="61"/>
      <c r="H9" s="61"/>
      <c r="I9" s="62"/>
    </row>
    <row r="10" spans="2:9" ht="13.5" customHeight="1" x14ac:dyDescent="0.25">
      <c r="B10" s="60"/>
      <c r="C10" s="61"/>
      <c r="D10" s="857"/>
      <c r="E10" s="857"/>
      <c r="F10" s="857"/>
      <c r="G10" s="61"/>
      <c r="H10" s="61"/>
      <c r="I10" s="62"/>
    </row>
    <row r="11" spans="2:9" ht="13.5" customHeight="1" x14ac:dyDescent="0.25">
      <c r="B11" s="60"/>
      <c r="C11" s="61"/>
      <c r="D11" s="857"/>
      <c r="E11" s="857"/>
      <c r="F11" s="857"/>
      <c r="G11" s="61"/>
      <c r="H11" s="61"/>
      <c r="I11" s="62"/>
    </row>
    <row r="12" spans="2:9" s="47" customFormat="1" ht="18.75" customHeight="1" x14ac:dyDescent="0.25">
      <c r="B12" s="60"/>
      <c r="C12" s="61"/>
      <c r="D12" s="857"/>
      <c r="E12" s="857"/>
      <c r="F12" s="857"/>
      <c r="G12" s="61"/>
      <c r="H12" s="61"/>
      <c r="I12" s="62"/>
    </row>
    <row r="13" spans="2:9" s="47" customFormat="1" ht="5.25" customHeight="1" x14ac:dyDescent="0.25">
      <c r="B13" s="74"/>
      <c r="C13" s="23"/>
      <c r="D13" s="75"/>
      <c r="F13" s="75"/>
      <c r="G13" s="76"/>
      <c r="H13" s="76"/>
      <c r="I13" s="77"/>
    </row>
    <row r="14" spans="2:9" ht="45" customHeight="1" x14ac:dyDescent="0.25">
      <c r="B14" s="70" t="s">
        <v>244</v>
      </c>
      <c r="C14" s="71" t="s">
        <v>4</v>
      </c>
      <c r="D14" s="71" t="s">
        <v>5</v>
      </c>
      <c r="E14" s="71" t="s">
        <v>245</v>
      </c>
      <c r="F14" s="71" t="s">
        <v>10</v>
      </c>
      <c r="G14" s="72" t="s">
        <v>8</v>
      </c>
      <c r="H14" s="72" t="s">
        <v>9</v>
      </c>
      <c r="I14" s="73" t="s">
        <v>11</v>
      </c>
    </row>
    <row r="15" spans="2:9" ht="72.95" customHeight="1" x14ac:dyDescent="0.25">
      <c r="B15" s="863" t="s">
        <v>246</v>
      </c>
      <c r="C15" s="128" t="s">
        <v>259</v>
      </c>
      <c r="D15" s="128" t="s">
        <v>627</v>
      </c>
      <c r="E15" s="863" t="s">
        <v>256</v>
      </c>
      <c r="F15" s="866" t="s">
        <v>248</v>
      </c>
      <c r="G15" s="134">
        <v>44972</v>
      </c>
      <c r="H15" s="134">
        <v>45291</v>
      </c>
      <c r="I15" s="867" t="s">
        <v>249</v>
      </c>
    </row>
    <row r="16" spans="2:9" ht="72.95" customHeight="1" x14ac:dyDescent="0.25">
      <c r="B16" s="864"/>
      <c r="C16" s="128" t="s">
        <v>260</v>
      </c>
      <c r="D16" s="128" t="s">
        <v>628</v>
      </c>
      <c r="E16" s="864"/>
      <c r="F16" s="864"/>
      <c r="G16" s="134">
        <v>45048</v>
      </c>
      <c r="H16" s="134">
        <v>45291</v>
      </c>
      <c r="I16" s="868"/>
    </row>
    <row r="17" spans="2:9" ht="61.5" customHeight="1" x14ac:dyDescent="0.25">
      <c r="B17" s="864"/>
      <c r="C17" s="128" t="s">
        <v>261</v>
      </c>
      <c r="D17" s="128" t="s">
        <v>262</v>
      </c>
      <c r="E17" s="865"/>
      <c r="F17" s="865"/>
      <c r="G17" s="134">
        <v>45108</v>
      </c>
      <c r="H17" s="134">
        <v>45291</v>
      </c>
      <c r="I17" s="868"/>
    </row>
    <row r="18" spans="2:9" ht="15.75" x14ac:dyDescent="0.25">
      <c r="B18" s="846"/>
      <c r="C18" s="847"/>
      <c r="D18" s="847"/>
      <c r="E18" s="847"/>
      <c r="F18" s="847"/>
      <c r="G18" s="847"/>
      <c r="H18" s="847"/>
      <c r="I18" s="848"/>
    </row>
    <row r="19" spans="2:9" ht="15.75" x14ac:dyDescent="0.25">
      <c r="B19" s="849" t="s">
        <v>250</v>
      </c>
      <c r="C19" s="850"/>
      <c r="D19" s="850"/>
      <c r="E19" s="850"/>
      <c r="F19" s="850"/>
      <c r="G19" s="850"/>
      <c r="H19" s="850"/>
      <c r="I19" s="851"/>
    </row>
    <row r="20" spans="2:9" ht="15.75" x14ac:dyDescent="0.25">
      <c r="B20" s="67" t="s">
        <v>251</v>
      </c>
      <c r="C20" s="68" t="s">
        <v>252</v>
      </c>
      <c r="D20" s="68" t="s">
        <v>253</v>
      </c>
      <c r="E20" s="68">
        <v>6</v>
      </c>
      <c r="F20" s="852" t="s">
        <v>254</v>
      </c>
      <c r="G20" s="852"/>
      <c r="H20" s="68"/>
      <c r="I20" s="69"/>
    </row>
    <row r="21" spans="2:9" ht="16.5" customHeight="1" thickBot="1" x14ac:dyDescent="0.3">
      <c r="B21" s="853"/>
      <c r="C21" s="854"/>
      <c r="D21" s="854"/>
      <c r="E21" s="854"/>
      <c r="F21" s="854"/>
      <c r="G21" s="854"/>
      <c r="H21" s="854"/>
      <c r="I21" s="855"/>
    </row>
  </sheetData>
  <sheetProtection algorithmName="SHA-512" hashValue="gMcH46Xm/3wpMxYx8M5xBxGdwaPbxr+78gthGW9MYSlpkoTA/CcFYfhNLXDXRu8RvWzuat98IB272ZifoTLXpg==" saltValue="zbUg23dWbi25fP+m9XrOWg==" spinCount="100000" sheet="1" objects="1" scenarios="1"/>
  <mergeCells count="9">
    <mergeCell ref="B19:I19"/>
    <mergeCell ref="F20:G20"/>
    <mergeCell ref="B21:I21"/>
    <mergeCell ref="D3:F12"/>
    <mergeCell ref="B15:B17"/>
    <mergeCell ref="E15:E17"/>
    <mergeCell ref="F15:F17"/>
    <mergeCell ref="I15:I17"/>
    <mergeCell ref="B18:I18"/>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7CE94-269C-4627-A4BB-9D43D9B0FEDE}">
  <sheetPr>
    <tabColor theme="4" tint="0.39997558519241921"/>
  </sheetPr>
  <dimension ref="B1:I18"/>
  <sheetViews>
    <sheetView showGridLines="0" topLeftCell="B2" zoomScale="61" zoomScaleNormal="90" workbookViewId="0">
      <selection activeCell="D15" sqref="D15"/>
    </sheetView>
  </sheetViews>
  <sheetFormatPr baseColWidth="10" defaultColWidth="11.42578125" defaultRowHeight="13.5" x14ac:dyDescent="0.25"/>
  <cols>
    <col min="1" max="1" width="1.42578125" style="54" customWidth="1"/>
    <col min="2" max="2" width="42.5703125" style="54" customWidth="1"/>
    <col min="3" max="3" width="43.42578125" style="54" customWidth="1"/>
    <col min="4" max="4" width="77.140625" style="54" customWidth="1"/>
    <col min="5" max="5" width="37.28515625" style="54" customWidth="1"/>
    <col min="6" max="6" width="40" style="54" customWidth="1"/>
    <col min="7" max="8" width="20.28515625" style="55" customWidth="1"/>
    <col min="9" max="9" width="28.5703125" style="54" customWidth="1"/>
    <col min="10" max="16384" width="11.42578125" style="54"/>
  </cols>
  <sheetData>
    <row r="1" spans="2:9" ht="14.25" thickBot="1" x14ac:dyDescent="0.3"/>
    <row r="2" spans="2:9" x14ac:dyDescent="0.25">
      <c r="B2" s="56"/>
      <c r="C2" s="57"/>
      <c r="D2" s="57"/>
      <c r="E2" s="57"/>
      <c r="F2" s="57"/>
      <c r="G2" s="58"/>
      <c r="H2" s="58"/>
      <c r="I2" s="59"/>
    </row>
    <row r="3" spans="2:9" ht="15" customHeight="1" x14ac:dyDescent="0.25">
      <c r="B3" s="60"/>
      <c r="D3" s="857" t="s">
        <v>633</v>
      </c>
      <c r="E3" s="857"/>
      <c r="F3" s="857"/>
      <c r="G3" s="61"/>
      <c r="H3" s="61"/>
      <c r="I3" s="62"/>
    </row>
    <row r="4" spans="2:9" ht="13.5" customHeight="1" x14ac:dyDescent="0.25">
      <c r="B4" s="60"/>
      <c r="C4" s="61"/>
      <c r="D4" s="857"/>
      <c r="E4" s="857"/>
      <c r="F4" s="857"/>
      <c r="G4" s="61"/>
      <c r="H4" s="61"/>
      <c r="I4" s="62"/>
    </row>
    <row r="5" spans="2:9" ht="13.5" customHeight="1" x14ac:dyDescent="0.25">
      <c r="B5" s="60"/>
      <c r="C5" s="61"/>
      <c r="D5" s="857"/>
      <c r="E5" s="857"/>
      <c r="F5" s="857"/>
      <c r="G5" s="61"/>
      <c r="H5" s="61"/>
      <c r="I5" s="62"/>
    </row>
    <row r="6" spans="2:9" ht="13.5" customHeight="1" x14ac:dyDescent="0.25">
      <c r="B6" s="60"/>
      <c r="C6" s="61"/>
      <c r="D6" s="857"/>
      <c r="E6" s="857"/>
      <c r="F6" s="857"/>
      <c r="G6" s="61"/>
      <c r="H6" s="61"/>
      <c r="I6" s="62"/>
    </row>
    <row r="7" spans="2:9" ht="13.5" customHeight="1" x14ac:dyDescent="0.25">
      <c r="B7" s="60"/>
      <c r="C7" s="61"/>
      <c r="D7" s="857"/>
      <c r="E7" s="857"/>
      <c r="F7" s="857"/>
      <c r="G7" s="61"/>
      <c r="H7" s="61"/>
      <c r="I7" s="62"/>
    </row>
    <row r="8" spans="2:9" ht="13.5" customHeight="1" x14ac:dyDescent="0.25">
      <c r="B8" s="60"/>
      <c r="C8" s="61"/>
      <c r="D8" s="857"/>
      <c r="E8" s="857"/>
      <c r="F8" s="857"/>
      <c r="G8" s="61"/>
      <c r="H8" s="61"/>
      <c r="I8" s="62"/>
    </row>
    <row r="9" spans="2:9" ht="13.5" customHeight="1" x14ac:dyDescent="0.25">
      <c r="B9" s="60"/>
      <c r="C9" s="61"/>
      <c r="D9" s="857"/>
      <c r="E9" s="857"/>
      <c r="F9" s="857"/>
      <c r="G9" s="61"/>
      <c r="H9" s="61"/>
      <c r="I9" s="62"/>
    </row>
    <row r="10" spans="2:9" ht="13.5" customHeight="1" x14ac:dyDescent="0.25">
      <c r="B10" s="60"/>
      <c r="C10" s="61"/>
      <c r="D10" s="857"/>
      <c r="E10" s="857"/>
      <c r="F10" s="857"/>
      <c r="G10" s="61"/>
      <c r="H10" s="61"/>
      <c r="I10" s="62"/>
    </row>
    <row r="11" spans="2:9" ht="13.5" customHeight="1" x14ac:dyDescent="0.25">
      <c r="B11" s="60"/>
      <c r="C11" s="61"/>
      <c r="D11" s="857"/>
      <c r="E11" s="857"/>
      <c r="F11" s="857"/>
      <c r="G11" s="61"/>
      <c r="H11" s="61"/>
      <c r="I11" s="62"/>
    </row>
    <row r="12" spans="2:9" s="47" customFormat="1" ht="18.75" customHeight="1" x14ac:dyDescent="0.25">
      <c r="B12" s="60"/>
      <c r="C12" s="61"/>
      <c r="D12" s="857"/>
      <c r="E12" s="857"/>
      <c r="F12" s="857"/>
      <c r="G12" s="61"/>
      <c r="H12" s="61"/>
      <c r="I12" s="62"/>
    </row>
    <row r="13" spans="2:9" s="47" customFormat="1" ht="5.25" customHeight="1" x14ac:dyDescent="0.25">
      <c r="B13" s="74"/>
      <c r="C13" s="23"/>
      <c r="D13" s="75"/>
      <c r="F13" s="75"/>
      <c r="G13" s="76"/>
      <c r="H13" s="76"/>
      <c r="I13" s="77"/>
    </row>
    <row r="14" spans="2:9" ht="45" customHeight="1" x14ac:dyDescent="0.25">
      <c r="B14" s="70" t="s">
        <v>244</v>
      </c>
      <c r="C14" s="71" t="s">
        <v>4</v>
      </c>
      <c r="D14" s="71" t="s">
        <v>5</v>
      </c>
      <c r="E14" s="71" t="s">
        <v>245</v>
      </c>
      <c r="F14" s="71" t="s">
        <v>10</v>
      </c>
      <c r="G14" s="72" t="s">
        <v>8</v>
      </c>
      <c r="H14" s="72" t="s">
        <v>9</v>
      </c>
      <c r="I14" s="73" t="s">
        <v>11</v>
      </c>
    </row>
    <row r="15" spans="2:9" ht="158.25" customHeight="1" x14ac:dyDescent="0.25">
      <c r="B15" s="241" t="s">
        <v>246</v>
      </c>
      <c r="C15" s="128" t="s">
        <v>629</v>
      </c>
      <c r="D15" s="128" t="s">
        <v>644</v>
      </c>
      <c r="E15" s="241" t="s">
        <v>263</v>
      </c>
      <c r="F15" s="241" t="s">
        <v>264</v>
      </c>
      <c r="G15" s="134">
        <v>44986</v>
      </c>
      <c r="H15" s="134">
        <v>45291</v>
      </c>
      <c r="I15" s="242" t="s">
        <v>249</v>
      </c>
    </row>
    <row r="16" spans="2:9" ht="15.75" x14ac:dyDescent="0.25">
      <c r="B16" s="849" t="s">
        <v>250</v>
      </c>
      <c r="C16" s="850"/>
      <c r="D16" s="850"/>
      <c r="E16" s="850"/>
      <c r="F16" s="850"/>
      <c r="G16" s="850"/>
      <c r="H16" s="850"/>
      <c r="I16" s="851"/>
    </row>
    <row r="17" spans="2:9" ht="15.75" x14ac:dyDescent="0.25">
      <c r="B17" s="67" t="s">
        <v>251</v>
      </c>
      <c r="C17" s="68" t="s">
        <v>252</v>
      </c>
      <c r="D17" s="68" t="s">
        <v>253</v>
      </c>
      <c r="E17" s="68">
        <v>6</v>
      </c>
      <c r="F17" s="852" t="s">
        <v>254</v>
      </c>
      <c r="G17" s="852"/>
      <c r="H17" s="68"/>
      <c r="I17" s="69"/>
    </row>
    <row r="18" spans="2:9" ht="16.5" customHeight="1" thickBot="1" x14ac:dyDescent="0.3">
      <c r="B18" s="853"/>
      <c r="C18" s="854"/>
      <c r="D18" s="854"/>
      <c r="E18" s="854"/>
      <c r="F18" s="854"/>
      <c r="G18" s="854"/>
      <c r="H18" s="854"/>
      <c r="I18" s="855"/>
    </row>
  </sheetData>
  <sheetProtection algorithmName="SHA-512" hashValue="Jdkg+qGLVsN4S16DAoyV4CHLETLluMhz0elgq28mlGHvem0qRKgEB/QmhAH9S/SB53BuHQwztuuCFmH0T+/2Ug==" saltValue="gt4ATB5tCNZ/oMW31YOR0A==" spinCount="100000" sheet="1" objects="1" scenarios="1"/>
  <mergeCells count="4">
    <mergeCell ref="D3:F12"/>
    <mergeCell ref="B16:I16"/>
    <mergeCell ref="F17:G17"/>
    <mergeCell ref="B18:I1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5EDFD-2F03-4A38-BD80-A2BE5F8FA0DA}">
  <sheetPr>
    <tabColor theme="4" tint="0.39997558519241921"/>
  </sheetPr>
  <dimension ref="B1:I21"/>
  <sheetViews>
    <sheetView showGridLines="0" zoomScale="57" zoomScaleNormal="90" workbookViewId="0">
      <selection activeCell="G35" sqref="G35"/>
    </sheetView>
  </sheetViews>
  <sheetFormatPr baseColWidth="10" defaultColWidth="11.42578125" defaultRowHeight="13.5" x14ac:dyDescent="0.25"/>
  <cols>
    <col min="1" max="1" width="1.42578125" style="54" customWidth="1"/>
    <col min="2" max="2" width="42.5703125" style="54" customWidth="1"/>
    <col min="3" max="3" width="43.42578125" style="54" customWidth="1"/>
    <col min="4" max="4" width="77.140625" style="54" customWidth="1"/>
    <col min="5" max="5" width="37.28515625" style="54" customWidth="1"/>
    <col min="6" max="6" width="40" style="54" customWidth="1"/>
    <col min="7" max="8" width="20.28515625" style="55" customWidth="1"/>
    <col min="9" max="9" width="28.5703125" style="54" customWidth="1"/>
    <col min="10" max="16384" width="11.42578125" style="54"/>
  </cols>
  <sheetData>
    <row r="1" spans="2:9" ht="14.25" thickBot="1" x14ac:dyDescent="0.3"/>
    <row r="2" spans="2:9" x14ac:dyDescent="0.25">
      <c r="B2" s="56"/>
      <c r="C2" s="57"/>
      <c r="D2" s="57"/>
      <c r="E2" s="57"/>
      <c r="F2" s="57"/>
      <c r="G2" s="58"/>
      <c r="H2" s="58"/>
      <c r="I2" s="59"/>
    </row>
    <row r="3" spans="2:9" ht="15" customHeight="1" x14ac:dyDescent="0.25">
      <c r="B3" s="60"/>
      <c r="D3" s="857" t="s">
        <v>634</v>
      </c>
      <c r="E3" s="857"/>
      <c r="F3" s="857"/>
      <c r="G3" s="61"/>
      <c r="H3" s="61"/>
      <c r="I3" s="62"/>
    </row>
    <row r="4" spans="2:9" ht="13.5" customHeight="1" x14ac:dyDescent="0.25">
      <c r="B4" s="60"/>
      <c r="C4" s="61"/>
      <c r="D4" s="857"/>
      <c r="E4" s="857"/>
      <c r="F4" s="857"/>
      <c r="G4" s="61"/>
      <c r="H4" s="61"/>
      <c r="I4" s="62"/>
    </row>
    <row r="5" spans="2:9" ht="13.5" customHeight="1" x14ac:dyDescent="0.25">
      <c r="B5" s="60"/>
      <c r="C5" s="61"/>
      <c r="D5" s="857"/>
      <c r="E5" s="857"/>
      <c r="F5" s="857"/>
      <c r="G5" s="61"/>
      <c r="H5" s="61"/>
      <c r="I5" s="62"/>
    </row>
    <row r="6" spans="2:9" ht="13.5" customHeight="1" x14ac:dyDescent="0.25">
      <c r="B6" s="60"/>
      <c r="C6" s="61"/>
      <c r="D6" s="857"/>
      <c r="E6" s="857"/>
      <c r="F6" s="857"/>
      <c r="G6" s="61"/>
      <c r="H6" s="61"/>
      <c r="I6" s="62"/>
    </row>
    <row r="7" spans="2:9" ht="13.5" customHeight="1" x14ac:dyDescent="0.25">
      <c r="B7" s="60"/>
      <c r="C7" s="61"/>
      <c r="D7" s="857"/>
      <c r="E7" s="857"/>
      <c r="F7" s="857"/>
      <c r="G7" s="61"/>
      <c r="H7" s="61"/>
      <c r="I7" s="62"/>
    </row>
    <row r="8" spans="2:9" ht="13.5" customHeight="1" x14ac:dyDescent="0.25">
      <c r="B8" s="60"/>
      <c r="C8" s="61"/>
      <c r="D8" s="857"/>
      <c r="E8" s="857"/>
      <c r="F8" s="857"/>
      <c r="G8" s="61"/>
      <c r="H8" s="61"/>
      <c r="I8" s="62"/>
    </row>
    <row r="9" spans="2:9" ht="13.5" customHeight="1" x14ac:dyDescent="0.25">
      <c r="B9" s="60"/>
      <c r="C9" s="61"/>
      <c r="D9" s="857"/>
      <c r="E9" s="857"/>
      <c r="F9" s="857"/>
      <c r="G9" s="61"/>
      <c r="H9" s="61"/>
      <c r="I9" s="62"/>
    </row>
    <row r="10" spans="2:9" ht="13.5" customHeight="1" x14ac:dyDescent="0.25">
      <c r="B10" s="60"/>
      <c r="C10" s="61"/>
      <c r="D10" s="857"/>
      <c r="E10" s="857"/>
      <c r="F10" s="857"/>
      <c r="G10" s="61"/>
      <c r="H10" s="61"/>
      <c r="I10" s="62"/>
    </row>
    <row r="11" spans="2:9" ht="13.5" customHeight="1" x14ac:dyDescent="0.25">
      <c r="B11" s="60"/>
      <c r="C11" s="61"/>
      <c r="D11" s="857"/>
      <c r="E11" s="857"/>
      <c r="F11" s="857"/>
      <c r="G11" s="61"/>
      <c r="H11" s="61"/>
      <c r="I11" s="62"/>
    </row>
    <row r="12" spans="2:9" s="47" customFormat="1" ht="18.75" customHeight="1" x14ac:dyDescent="0.25">
      <c r="B12" s="60"/>
      <c r="C12" s="61"/>
      <c r="D12" s="857"/>
      <c r="E12" s="857"/>
      <c r="F12" s="857"/>
      <c r="G12" s="61"/>
      <c r="H12" s="61"/>
      <c r="I12" s="62"/>
    </row>
    <row r="13" spans="2:9" s="47" customFormat="1" ht="5.25" customHeight="1" x14ac:dyDescent="0.25">
      <c r="B13" s="74"/>
      <c r="C13" s="23"/>
      <c r="D13" s="75"/>
      <c r="F13" s="75"/>
      <c r="G13" s="76"/>
      <c r="H13" s="76"/>
      <c r="I13" s="77"/>
    </row>
    <row r="14" spans="2:9" ht="45" customHeight="1" x14ac:dyDescent="0.25">
      <c r="B14" s="70" t="s">
        <v>244</v>
      </c>
      <c r="C14" s="71" t="s">
        <v>4</v>
      </c>
      <c r="D14" s="71" t="s">
        <v>5</v>
      </c>
      <c r="E14" s="71" t="s">
        <v>245</v>
      </c>
      <c r="F14" s="71" t="s">
        <v>10</v>
      </c>
      <c r="G14" s="72" t="s">
        <v>8</v>
      </c>
      <c r="H14" s="72" t="s">
        <v>9</v>
      </c>
      <c r="I14" s="73" t="s">
        <v>11</v>
      </c>
    </row>
    <row r="15" spans="2:9" ht="104.25" customHeight="1" x14ac:dyDescent="0.25">
      <c r="B15" s="869" t="s">
        <v>246</v>
      </c>
      <c r="C15" s="243" t="s">
        <v>265</v>
      </c>
      <c r="D15" s="128" t="s">
        <v>266</v>
      </c>
      <c r="E15" s="870" t="s">
        <v>247</v>
      </c>
      <c r="F15" s="871" t="s">
        <v>248</v>
      </c>
      <c r="G15" s="244">
        <v>45078</v>
      </c>
      <c r="H15" s="244">
        <v>45291</v>
      </c>
      <c r="I15" s="872" t="s">
        <v>249</v>
      </c>
    </row>
    <row r="16" spans="2:9" ht="96" customHeight="1" x14ac:dyDescent="0.25">
      <c r="B16" s="869"/>
      <c r="C16" s="243" t="s">
        <v>267</v>
      </c>
      <c r="D16" s="128" t="s">
        <v>268</v>
      </c>
      <c r="E16" s="870"/>
      <c r="F16" s="870"/>
      <c r="G16" s="244">
        <v>45017</v>
      </c>
      <c r="H16" s="244">
        <v>45291</v>
      </c>
      <c r="I16" s="872"/>
    </row>
    <row r="17" spans="2:9" ht="131.25" customHeight="1" x14ac:dyDescent="0.25">
      <c r="B17" s="869"/>
      <c r="C17" s="243" t="s">
        <v>269</v>
      </c>
      <c r="D17" s="128" t="s">
        <v>270</v>
      </c>
      <c r="E17" s="870"/>
      <c r="F17" s="870"/>
      <c r="G17" s="244">
        <v>45017</v>
      </c>
      <c r="H17" s="244">
        <v>45291</v>
      </c>
      <c r="I17" s="872"/>
    </row>
    <row r="18" spans="2:9" ht="15.75" x14ac:dyDescent="0.25">
      <c r="B18" s="846"/>
      <c r="C18" s="847"/>
      <c r="D18" s="847"/>
      <c r="E18" s="847"/>
      <c r="F18" s="847"/>
      <c r="G18" s="847"/>
      <c r="H18" s="847"/>
      <c r="I18" s="848"/>
    </row>
    <row r="19" spans="2:9" ht="15.75" x14ac:dyDescent="0.25">
      <c r="B19" s="849" t="s">
        <v>250</v>
      </c>
      <c r="C19" s="850"/>
      <c r="D19" s="850"/>
      <c r="E19" s="850"/>
      <c r="F19" s="850"/>
      <c r="G19" s="850"/>
      <c r="H19" s="850"/>
      <c r="I19" s="851"/>
    </row>
    <row r="20" spans="2:9" ht="15.75" x14ac:dyDescent="0.25">
      <c r="B20" s="67" t="s">
        <v>251</v>
      </c>
      <c r="C20" s="68" t="s">
        <v>252</v>
      </c>
      <c r="D20" s="68" t="s">
        <v>253</v>
      </c>
      <c r="E20" s="68">
        <v>6</v>
      </c>
      <c r="F20" s="852" t="s">
        <v>254</v>
      </c>
      <c r="G20" s="852"/>
      <c r="H20" s="68"/>
      <c r="I20" s="69"/>
    </row>
    <row r="21" spans="2:9" ht="16.5" customHeight="1" thickBot="1" x14ac:dyDescent="0.3">
      <c r="B21" s="853"/>
      <c r="C21" s="854"/>
      <c r="D21" s="854"/>
      <c r="E21" s="854"/>
      <c r="F21" s="854"/>
      <c r="G21" s="854"/>
      <c r="H21" s="854"/>
      <c r="I21" s="855"/>
    </row>
  </sheetData>
  <sheetProtection algorithmName="SHA-512" hashValue="5psVxPVWLt2ScXqwZR8Gh9fiBzKs2Pi+l8HW8FtELB57+Rjb2xvBYESj9/XrxF/bQqK3GCwb84aFXmHCZI++5g==" saltValue="3TLiUhcDqmCGKotUH6qjOg==" spinCount="100000" sheet="1" objects="1" scenarios="1"/>
  <mergeCells count="9">
    <mergeCell ref="B19:I19"/>
    <mergeCell ref="F20:G20"/>
    <mergeCell ref="B21:I21"/>
    <mergeCell ref="D3:F12"/>
    <mergeCell ref="B15:B17"/>
    <mergeCell ref="E15:E17"/>
    <mergeCell ref="F15:F17"/>
    <mergeCell ref="I15:I17"/>
    <mergeCell ref="B18:I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0F2AA-E482-480C-B706-2B425312FCC9}">
  <sheetPr>
    <tabColor theme="4" tint="-0.249977111117893"/>
  </sheetPr>
  <dimension ref="A1:AH1048529"/>
  <sheetViews>
    <sheetView showGridLines="0" topLeftCell="A24" zoomScale="50" zoomScaleNormal="50" zoomScaleSheetLayoutView="20" workbookViewId="0">
      <selection activeCell="E29" sqref="E29"/>
    </sheetView>
  </sheetViews>
  <sheetFormatPr baseColWidth="10" defaultColWidth="11.42578125" defaultRowHeight="110.1" customHeight="1" x14ac:dyDescent="0.25"/>
  <cols>
    <col min="1" max="1" width="19.85546875" style="36" customWidth="1"/>
    <col min="2" max="2" width="22.28515625" style="36" customWidth="1"/>
    <col min="3" max="3" width="27.7109375" style="36" customWidth="1"/>
    <col min="4" max="4" width="82.42578125" style="36" customWidth="1"/>
    <col min="5" max="5" width="74.28515625" style="36" customWidth="1"/>
    <col min="6" max="6" width="70.42578125" style="36" customWidth="1"/>
    <col min="7" max="7" width="52.140625" style="36" customWidth="1"/>
    <col min="8" max="8" width="15.85546875" style="36" customWidth="1"/>
    <col min="9" max="9" width="21.7109375" style="36" customWidth="1"/>
    <col min="10" max="10" width="29.28515625" style="36" customWidth="1"/>
    <col min="11" max="11" width="24.85546875" style="36" customWidth="1"/>
    <col min="12" max="12" width="22.42578125" style="36" customWidth="1"/>
    <col min="13" max="16384" width="11.42578125" style="36"/>
  </cols>
  <sheetData>
    <row r="1" spans="1:12" ht="7.5" customHeight="1" thickBot="1" x14ac:dyDescent="0.3">
      <c r="A1" s="33"/>
      <c r="B1" s="34"/>
      <c r="C1" s="34"/>
      <c r="D1" s="34"/>
      <c r="E1" s="34"/>
      <c r="F1" s="34"/>
      <c r="G1" s="34"/>
      <c r="H1" s="34"/>
      <c r="I1" s="34"/>
      <c r="J1" s="34"/>
      <c r="K1" s="34"/>
      <c r="L1" s="35"/>
    </row>
    <row r="2" spans="1:12" ht="72" customHeight="1" x14ac:dyDescent="0.25">
      <c r="A2" s="33"/>
      <c r="B2" s="37"/>
      <c r="C2" s="37"/>
      <c r="D2" s="34"/>
      <c r="E2" s="731" t="s">
        <v>17</v>
      </c>
      <c r="F2" s="731"/>
      <c r="G2" s="731"/>
      <c r="H2" s="37"/>
      <c r="I2" s="37"/>
      <c r="J2" s="37"/>
      <c r="K2" s="37"/>
      <c r="L2" s="38"/>
    </row>
    <row r="3" spans="1:12" ht="55.5" customHeight="1" x14ac:dyDescent="0.25">
      <c r="A3" s="39"/>
      <c r="B3" s="40"/>
      <c r="C3" s="40"/>
      <c r="D3" s="118"/>
      <c r="E3" s="732"/>
      <c r="F3" s="732"/>
      <c r="G3" s="732"/>
      <c r="H3" s="40"/>
      <c r="I3" s="40"/>
      <c r="J3" s="40"/>
      <c r="K3" s="40"/>
      <c r="L3" s="41"/>
    </row>
    <row r="4" spans="1:12" ht="84.75" customHeight="1" x14ac:dyDescent="0.25">
      <c r="A4" s="39"/>
      <c r="B4" s="40"/>
      <c r="C4" s="40"/>
      <c r="D4" s="118"/>
      <c r="E4" s="732"/>
      <c r="F4" s="732"/>
      <c r="G4" s="732"/>
      <c r="H4" s="40"/>
      <c r="I4" s="40"/>
      <c r="J4" s="40"/>
      <c r="K4" s="40"/>
      <c r="L4" s="41"/>
    </row>
    <row r="5" spans="1:12" ht="18" customHeight="1" thickBot="1" x14ac:dyDescent="0.3">
      <c r="A5" s="119"/>
      <c r="B5" s="120"/>
      <c r="C5" s="120"/>
      <c r="D5" s="120"/>
      <c r="E5" s="120"/>
      <c r="F5" s="120"/>
      <c r="G5" s="120"/>
      <c r="H5" s="120"/>
      <c r="I5" s="120"/>
      <c r="J5" s="120"/>
      <c r="K5" s="120"/>
      <c r="L5" s="121"/>
    </row>
    <row r="6" spans="1:12" ht="66" customHeight="1" x14ac:dyDescent="0.25">
      <c r="A6" s="743" t="s">
        <v>301</v>
      </c>
      <c r="B6" s="744"/>
      <c r="C6" s="744"/>
      <c r="D6" s="744"/>
      <c r="E6" s="744"/>
      <c r="F6" s="744"/>
      <c r="G6" s="744"/>
      <c r="H6" s="744"/>
      <c r="I6" s="744"/>
      <c r="J6" s="744"/>
      <c r="K6" s="744"/>
      <c r="L6" s="745"/>
    </row>
    <row r="7" spans="1:12" s="49" customFormat="1" ht="49.5" customHeight="1" x14ac:dyDescent="0.25">
      <c r="A7" s="122" t="s">
        <v>0</v>
      </c>
      <c r="B7" s="123" t="s">
        <v>1</v>
      </c>
      <c r="C7" s="123" t="s">
        <v>2</v>
      </c>
      <c r="D7" s="123" t="s">
        <v>3</v>
      </c>
      <c r="E7" s="123" t="s">
        <v>4</v>
      </c>
      <c r="F7" s="123" t="s">
        <v>5</v>
      </c>
      <c r="G7" s="123" t="s">
        <v>6</v>
      </c>
      <c r="H7" s="123" t="s">
        <v>7</v>
      </c>
      <c r="I7" s="124" t="s">
        <v>8</v>
      </c>
      <c r="J7" s="124" t="s">
        <v>9</v>
      </c>
      <c r="K7" s="123" t="s">
        <v>10</v>
      </c>
      <c r="L7" s="123" t="s">
        <v>11</v>
      </c>
    </row>
    <row r="8" spans="1:12" ht="62.25" customHeight="1" x14ac:dyDescent="0.25">
      <c r="A8" s="753" t="s">
        <v>279</v>
      </c>
      <c r="B8" s="12" t="s">
        <v>142</v>
      </c>
      <c r="C8" s="751" t="s">
        <v>278</v>
      </c>
      <c r="D8" s="12" t="s">
        <v>55</v>
      </c>
      <c r="E8" s="12" t="s">
        <v>605</v>
      </c>
      <c r="F8" s="14" t="s">
        <v>272</v>
      </c>
      <c r="G8" s="14" t="s">
        <v>606</v>
      </c>
      <c r="H8" s="14">
        <v>1</v>
      </c>
      <c r="I8" s="16">
        <v>44941</v>
      </c>
      <c r="J8" s="16">
        <v>44995</v>
      </c>
      <c r="K8" s="14" t="s">
        <v>273</v>
      </c>
      <c r="L8" s="746" t="s">
        <v>96</v>
      </c>
    </row>
    <row r="9" spans="1:12" ht="87" customHeight="1" x14ac:dyDescent="0.25">
      <c r="A9" s="754"/>
      <c r="B9" s="12" t="s">
        <v>142</v>
      </c>
      <c r="C9" s="751"/>
      <c r="D9" s="12" t="s">
        <v>55</v>
      </c>
      <c r="E9" s="12" t="s">
        <v>274</v>
      </c>
      <c r="F9" s="14" t="s">
        <v>607</v>
      </c>
      <c r="G9" s="14" t="s">
        <v>275</v>
      </c>
      <c r="H9" s="14">
        <v>1</v>
      </c>
      <c r="I9" s="16">
        <v>44998</v>
      </c>
      <c r="J9" s="16">
        <v>45291</v>
      </c>
      <c r="K9" s="14" t="s">
        <v>273</v>
      </c>
      <c r="L9" s="747"/>
    </row>
    <row r="10" spans="1:12" ht="131.25" customHeight="1" x14ac:dyDescent="0.25">
      <c r="A10" s="754"/>
      <c r="B10" s="83" t="s">
        <v>19</v>
      </c>
      <c r="C10" s="751"/>
      <c r="D10" s="14" t="s">
        <v>302</v>
      </c>
      <c r="E10" s="12" t="s">
        <v>303</v>
      </c>
      <c r="F10" s="14" t="s">
        <v>1415</v>
      </c>
      <c r="G10" s="14" t="s">
        <v>282</v>
      </c>
      <c r="H10" s="14">
        <v>4</v>
      </c>
      <c r="I10" s="16">
        <v>44941</v>
      </c>
      <c r="J10" s="16">
        <v>45291</v>
      </c>
      <c r="K10" s="14" t="s">
        <v>283</v>
      </c>
      <c r="L10" s="747"/>
    </row>
    <row r="11" spans="1:12" ht="87" customHeight="1" x14ac:dyDescent="0.25">
      <c r="A11" s="754"/>
      <c r="B11" s="83" t="s">
        <v>19</v>
      </c>
      <c r="C11" s="751"/>
      <c r="D11" s="12" t="s">
        <v>304</v>
      </c>
      <c r="E11" s="12" t="s">
        <v>305</v>
      </c>
      <c r="F11" s="12" t="s">
        <v>306</v>
      </c>
      <c r="G11" s="12" t="s">
        <v>284</v>
      </c>
      <c r="H11" s="12">
        <v>8</v>
      </c>
      <c r="I11" s="16">
        <v>44941</v>
      </c>
      <c r="J11" s="16">
        <v>45291</v>
      </c>
      <c r="K11" s="12" t="s">
        <v>285</v>
      </c>
      <c r="L11" s="747"/>
    </row>
    <row r="12" spans="1:12" ht="87" customHeight="1" x14ac:dyDescent="0.25">
      <c r="A12" s="754"/>
      <c r="B12" s="83" t="s">
        <v>19</v>
      </c>
      <c r="C12" s="751"/>
      <c r="D12" s="12" t="s">
        <v>286</v>
      </c>
      <c r="E12" s="17" t="s">
        <v>287</v>
      </c>
      <c r="F12" s="17" t="s">
        <v>307</v>
      </c>
      <c r="G12" s="17" t="s">
        <v>288</v>
      </c>
      <c r="H12" s="17">
        <v>4</v>
      </c>
      <c r="I12" s="16">
        <v>44941</v>
      </c>
      <c r="J12" s="16">
        <v>45291</v>
      </c>
      <c r="K12" s="17" t="s">
        <v>285</v>
      </c>
      <c r="L12" s="747"/>
    </row>
    <row r="13" spans="1:12" ht="87" customHeight="1" x14ac:dyDescent="0.25">
      <c r="A13" s="754"/>
      <c r="B13" s="83" t="s">
        <v>19</v>
      </c>
      <c r="C13" s="751"/>
      <c r="D13" s="12" t="s">
        <v>308</v>
      </c>
      <c r="E13" s="12" t="s">
        <v>1416</v>
      </c>
      <c r="F13" s="12" t="s">
        <v>309</v>
      </c>
      <c r="G13" s="12" t="s">
        <v>289</v>
      </c>
      <c r="H13" s="12">
        <v>3</v>
      </c>
      <c r="I13" s="16">
        <v>44941</v>
      </c>
      <c r="J13" s="16">
        <v>45291</v>
      </c>
      <c r="K13" s="12" t="s">
        <v>285</v>
      </c>
      <c r="L13" s="747"/>
    </row>
    <row r="14" spans="1:12" ht="87" customHeight="1" x14ac:dyDescent="0.25">
      <c r="A14" s="754"/>
      <c r="B14" s="83" t="s">
        <v>19</v>
      </c>
      <c r="C14" s="751"/>
      <c r="D14" s="12" t="s">
        <v>290</v>
      </c>
      <c r="E14" s="12" t="s">
        <v>291</v>
      </c>
      <c r="F14" s="12" t="s">
        <v>310</v>
      </c>
      <c r="G14" s="12" t="s">
        <v>292</v>
      </c>
      <c r="H14" s="12">
        <v>6</v>
      </c>
      <c r="I14" s="16">
        <v>44941</v>
      </c>
      <c r="J14" s="16">
        <v>45291</v>
      </c>
      <c r="K14" s="12" t="s">
        <v>285</v>
      </c>
      <c r="L14" s="747"/>
    </row>
    <row r="15" spans="1:12" s="49" customFormat="1" ht="49.5" customHeight="1" x14ac:dyDescent="0.25">
      <c r="A15" s="754"/>
      <c r="B15" s="10" t="s">
        <v>1</v>
      </c>
      <c r="C15" s="125" t="s">
        <v>2</v>
      </c>
      <c r="D15" s="125" t="s">
        <v>3</v>
      </c>
      <c r="E15" s="125" t="s">
        <v>12</v>
      </c>
      <c r="F15" s="125" t="s">
        <v>13</v>
      </c>
      <c r="G15" s="125" t="s">
        <v>16</v>
      </c>
      <c r="H15" s="125" t="s">
        <v>16</v>
      </c>
      <c r="I15" s="126" t="s">
        <v>14</v>
      </c>
      <c r="J15" s="126" t="s">
        <v>15</v>
      </c>
      <c r="K15" s="125" t="s">
        <v>10</v>
      </c>
      <c r="L15" s="747"/>
    </row>
    <row r="16" spans="1:12" ht="50.25" customHeight="1" x14ac:dyDescent="0.25">
      <c r="A16" s="754"/>
      <c r="B16" s="83" t="s">
        <v>53</v>
      </c>
      <c r="C16" s="751" t="s">
        <v>278</v>
      </c>
      <c r="D16" s="12" t="s">
        <v>55</v>
      </c>
      <c r="E16" s="13" t="s">
        <v>280</v>
      </c>
      <c r="F16" s="13" t="s">
        <v>62</v>
      </c>
      <c r="G16" s="13" t="s">
        <v>55</v>
      </c>
      <c r="H16" s="13" t="s">
        <v>55</v>
      </c>
      <c r="I16" s="84" t="s">
        <v>281</v>
      </c>
      <c r="J16" s="85">
        <v>1</v>
      </c>
      <c r="K16" s="20" t="s">
        <v>273</v>
      </c>
      <c r="L16" s="747"/>
    </row>
    <row r="17" spans="1:12" ht="45.75" customHeight="1" x14ac:dyDescent="0.25">
      <c r="A17" s="754"/>
      <c r="B17" s="83" t="s">
        <v>53</v>
      </c>
      <c r="C17" s="751"/>
      <c r="D17" s="12" t="s">
        <v>55</v>
      </c>
      <c r="E17" s="12" t="s">
        <v>277</v>
      </c>
      <c r="F17" s="12" t="s">
        <v>62</v>
      </c>
      <c r="G17" s="12" t="s">
        <v>55</v>
      </c>
      <c r="H17" s="12" t="s">
        <v>55</v>
      </c>
      <c r="I17" s="18" t="s">
        <v>276</v>
      </c>
      <c r="J17" s="28">
        <v>1</v>
      </c>
      <c r="K17" s="17" t="s">
        <v>273</v>
      </c>
      <c r="L17" s="747"/>
    </row>
    <row r="18" spans="1:12" ht="79.5" customHeight="1" x14ac:dyDescent="0.25">
      <c r="A18" s="754"/>
      <c r="B18" s="83" t="s">
        <v>53</v>
      </c>
      <c r="C18" s="751"/>
      <c r="D18" s="12" t="s">
        <v>55</v>
      </c>
      <c r="E18" s="13" t="s">
        <v>1417</v>
      </c>
      <c r="F18" s="12" t="s">
        <v>312</v>
      </c>
      <c r="G18" s="13" t="s">
        <v>55</v>
      </c>
      <c r="H18" s="13" t="s">
        <v>55</v>
      </c>
      <c r="I18" s="84" t="s">
        <v>294</v>
      </c>
      <c r="J18" s="85">
        <v>1</v>
      </c>
      <c r="K18" s="20" t="s">
        <v>285</v>
      </c>
      <c r="L18" s="747"/>
    </row>
    <row r="19" spans="1:12" ht="141" customHeight="1" x14ac:dyDescent="0.25">
      <c r="A19" s="754"/>
      <c r="B19" s="83" t="s">
        <v>19</v>
      </c>
      <c r="C19" s="751"/>
      <c r="D19" s="14" t="s">
        <v>302</v>
      </c>
      <c r="E19" s="13" t="s">
        <v>311</v>
      </c>
      <c r="F19" s="12" t="s">
        <v>312</v>
      </c>
      <c r="G19" s="13" t="s">
        <v>55</v>
      </c>
      <c r="H19" s="13" t="s">
        <v>55</v>
      </c>
      <c r="I19" s="18" t="s">
        <v>293</v>
      </c>
      <c r="J19" s="112">
        <v>4</v>
      </c>
      <c r="K19" s="17" t="s">
        <v>283</v>
      </c>
      <c r="L19" s="747"/>
    </row>
    <row r="20" spans="1:12" ht="79.5" customHeight="1" x14ac:dyDescent="0.25">
      <c r="A20" s="754"/>
      <c r="B20" s="83" t="s">
        <v>19</v>
      </c>
      <c r="C20" s="751"/>
      <c r="D20" s="12" t="s">
        <v>304</v>
      </c>
      <c r="E20" s="13" t="s">
        <v>313</v>
      </c>
      <c r="F20" s="12" t="s">
        <v>312</v>
      </c>
      <c r="G20" s="13" t="s">
        <v>55</v>
      </c>
      <c r="H20" s="13" t="s">
        <v>55</v>
      </c>
      <c r="I20" s="84" t="s">
        <v>295</v>
      </c>
      <c r="J20" s="113">
        <v>8</v>
      </c>
      <c r="K20" s="20" t="s">
        <v>285</v>
      </c>
      <c r="L20" s="747"/>
    </row>
    <row r="21" spans="1:12" ht="79.5" customHeight="1" x14ac:dyDescent="0.25">
      <c r="A21" s="754"/>
      <c r="B21" s="83" t="s">
        <v>19</v>
      </c>
      <c r="C21" s="751"/>
      <c r="D21" s="12" t="s">
        <v>286</v>
      </c>
      <c r="E21" s="13" t="s">
        <v>297</v>
      </c>
      <c r="F21" s="12" t="s">
        <v>312</v>
      </c>
      <c r="G21" s="13" t="s">
        <v>55</v>
      </c>
      <c r="H21" s="13" t="s">
        <v>55</v>
      </c>
      <c r="I21" s="84" t="s">
        <v>296</v>
      </c>
      <c r="J21" s="113">
        <v>4</v>
      </c>
      <c r="K21" s="20" t="s">
        <v>285</v>
      </c>
      <c r="L21" s="747"/>
    </row>
    <row r="22" spans="1:12" ht="79.5" customHeight="1" x14ac:dyDescent="0.25">
      <c r="A22" s="754"/>
      <c r="B22" s="83" t="s">
        <v>19</v>
      </c>
      <c r="C22" s="751"/>
      <c r="D22" s="12" t="s">
        <v>308</v>
      </c>
      <c r="E22" s="13" t="s">
        <v>314</v>
      </c>
      <c r="F22" s="12" t="s">
        <v>312</v>
      </c>
      <c r="G22" s="12" t="s">
        <v>55</v>
      </c>
      <c r="H22" s="12" t="s">
        <v>55</v>
      </c>
      <c r="I22" s="16" t="s">
        <v>298</v>
      </c>
      <c r="J22" s="29">
        <v>1</v>
      </c>
      <c r="K22" s="13" t="s">
        <v>285</v>
      </c>
      <c r="L22" s="747"/>
    </row>
    <row r="23" spans="1:12" ht="79.5" customHeight="1" thickBot="1" x14ac:dyDescent="0.3">
      <c r="A23" s="754"/>
      <c r="B23" s="228" t="s">
        <v>19</v>
      </c>
      <c r="C23" s="752"/>
      <c r="D23" s="19" t="s">
        <v>290</v>
      </c>
      <c r="E23" s="111" t="s">
        <v>299</v>
      </c>
      <c r="F23" s="19" t="s">
        <v>312</v>
      </c>
      <c r="G23" s="111" t="s">
        <v>55</v>
      </c>
      <c r="H23" s="111" t="s">
        <v>55</v>
      </c>
      <c r="I23" s="229" t="s">
        <v>300</v>
      </c>
      <c r="J23" s="230">
        <v>6</v>
      </c>
      <c r="K23" s="111" t="s">
        <v>285</v>
      </c>
      <c r="L23" s="747"/>
    </row>
    <row r="24" spans="1:12" ht="39.75" customHeight="1" thickBot="1" x14ac:dyDescent="0.3">
      <c r="A24" s="709" t="s">
        <v>97</v>
      </c>
      <c r="B24" s="710"/>
      <c r="C24" s="710"/>
      <c r="D24" s="710"/>
      <c r="E24" s="710"/>
      <c r="F24" s="710"/>
      <c r="G24" s="710"/>
      <c r="H24" s="710"/>
      <c r="I24" s="710"/>
      <c r="J24" s="710"/>
      <c r="K24" s="710"/>
      <c r="L24" s="711"/>
    </row>
    <row r="25" spans="1:12" s="49" customFormat="1" ht="55.5" customHeight="1" x14ac:dyDescent="0.25">
      <c r="A25" s="122" t="s">
        <v>0</v>
      </c>
      <c r="B25" s="123" t="s">
        <v>1</v>
      </c>
      <c r="C25" s="123" t="s">
        <v>2</v>
      </c>
      <c r="D25" s="123" t="s">
        <v>3</v>
      </c>
      <c r="E25" s="123" t="s">
        <v>4</v>
      </c>
      <c r="F25" s="123" t="s">
        <v>5</v>
      </c>
      <c r="G25" s="123" t="s">
        <v>6</v>
      </c>
      <c r="H25" s="123" t="s">
        <v>7</v>
      </c>
      <c r="I25" s="124" t="s">
        <v>8</v>
      </c>
      <c r="J25" s="124" t="s">
        <v>9</v>
      </c>
      <c r="K25" s="123" t="s">
        <v>10</v>
      </c>
      <c r="L25" s="123" t="s">
        <v>11</v>
      </c>
    </row>
    <row r="26" spans="1:12" ht="108.75" customHeight="1" x14ac:dyDescent="0.25">
      <c r="A26" s="737" t="s">
        <v>18</v>
      </c>
      <c r="B26" s="12" t="s">
        <v>19</v>
      </c>
      <c r="C26" s="14" t="s">
        <v>20</v>
      </c>
      <c r="D26" s="12" t="s">
        <v>21</v>
      </c>
      <c r="E26" s="114" t="s">
        <v>22</v>
      </c>
      <c r="F26" s="114" t="s">
        <v>23</v>
      </c>
      <c r="G26" s="114" t="s">
        <v>24</v>
      </c>
      <c r="H26" s="31" t="s">
        <v>25</v>
      </c>
      <c r="I26" s="15">
        <v>44928</v>
      </c>
      <c r="J26" s="15">
        <v>45282</v>
      </c>
      <c r="K26" s="712" t="s">
        <v>26</v>
      </c>
      <c r="L26" s="717" t="s">
        <v>96</v>
      </c>
    </row>
    <row r="27" spans="1:12" ht="160.5" customHeight="1" x14ac:dyDescent="0.25">
      <c r="A27" s="738"/>
      <c r="B27" s="12" t="s">
        <v>19</v>
      </c>
      <c r="C27" s="14" t="s">
        <v>20</v>
      </c>
      <c r="D27" s="12" t="s">
        <v>21</v>
      </c>
      <c r="E27" s="114" t="s">
        <v>27</v>
      </c>
      <c r="F27" s="114" t="s">
        <v>28</v>
      </c>
      <c r="G27" s="114" t="s">
        <v>29</v>
      </c>
      <c r="H27" s="31" t="s">
        <v>30</v>
      </c>
      <c r="I27" s="15">
        <v>44928</v>
      </c>
      <c r="J27" s="15">
        <v>45282</v>
      </c>
      <c r="K27" s="713"/>
      <c r="L27" s="718"/>
    </row>
    <row r="28" spans="1:12" ht="110.1" customHeight="1" x14ac:dyDescent="0.25">
      <c r="A28" s="738"/>
      <c r="B28" s="12" t="s">
        <v>19</v>
      </c>
      <c r="C28" s="14" t="s">
        <v>20</v>
      </c>
      <c r="D28" s="12" t="s">
        <v>21</v>
      </c>
      <c r="E28" s="114" t="s">
        <v>31</v>
      </c>
      <c r="F28" s="114" t="s">
        <v>32</v>
      </c>
      <c r="G28" s="114" t="s">
        <v>33</v>
      </c>
      <c r="H28" s="31" t="s">
        <v>34</v>
      </c>
      <c r="I28" s="15">
        <v>44928</v>
      </c>
      <c r="J28" s="15">
        <v>45282</v>
      </c>
      <c r="K28" s="713"/>
      <c r="L28" s="718"/>
    </row>
    <row r="29" spans="1:12" ht="110.1" customHeight="1" x14ac:dyDescent="0.25">
      <c r="A29" s="738"/>
      <c r="B29" s="12" t="s">
        <v>19</v>
      </c>
      <c r="C29" s="14" t="s">
        <v>20</v>
      </c>
      <c r="D29" s="12" t="s">
        <v>21</v>
      </c>
      <c r="E29" s="114" t="s">
        <v>35</v>
      </c>
      <c r="F29" s="115" t="s">
        <v>36</v>
      </c>
      <c r="G29" s="115" t="s">
        <v>37</v>
      </c>
      <c r="H29" s="116" t="s">
        <v>38</v>
      </c>
      <c r="I29" s="15">
        <v>44928</v>
      </c>
      <c r="J29" s="15">
        <v>45016</v>
      </c>
      <c r="K29" s="713"/>
      <c r="L29" s="718"/>
    </row>
    <row r="30" spans="1:12" ht="79.5" customHeight="1" x14ac:dyDescent="0.25">
      <c r="A30" s="738"/>
      <c r="B30" s="12" t="s">
        <v>19</v>
      </c>
      <c r="C30" s="14" t="s">
        <v>20</v>
      </c>
      <c r="D30" s="12" t="s">
        <v>21</v>
      </c>
      <c r="E30" s="114" t="s">
        <v>1418</v>
      </c>
      <c r="F30" s="115" t="s">
        <v>1419</v>
      </c>
      <c r="G30" s="115" t="s">
        <v>315</v>
      </c>
      <c r="H30" s="116" t="s">
        <v>316</v>
      </c>
      <c r="I30" s="15">
        <v>44928</v>
      </c>
      <c r="J30" s="15">
        <v>45044</v>
      </c>
      <c r="K30" s="713"/>
      <c r="L30" s="718"/>
    </row>
    <row r="31" spans="1:12" ht="159.75" customHeight="1" x14ac:dyDescent="0.25">
      <c r="A31" s="738"/>
      <c r="B31" s="12" t="s">
        <v>19</v>
      </c>
      <c r="C31" s="14" t="s">
        <v>20</v>
      </c>
      <c r="D31" s="14" t="s">
        <v>39</v>
      </c>
      <c r="E31" s="117" t="s">
        <v>40</v>
      </c>
      <c r="F31" s="117" t="s">
        <v>1381</v>
      </c>
      <c r="G31" s="117" t="s">
        <v>41</v>
      </c>
      <c r="H31" s="12" t="s">
        <v>42</v>
      </c>
      <c r="I31" s="15">
        <v>45201</v>
      </c>
      <c r="J31" s="15">
        <v>45282</v>
      </c>
      <c r="K31" s="713"/>
      <c r="L31" s="718"/>
    </row>
    <row r="32" spans="1:12" ht="168" customHeight="1" x14ac:dyDescent="0.25">
      <c r="A32" s="738"/>
      <c r="B32" s="12" t="s">
        <v>19</v>
      </c>
      <c r="C32" s="14" t="s">
        <v>20</v>
      </c>
      <c r="D32" s="12" t="s">
        <v>43</v>
      </c>
      <c r="E32" s="117" t="s">
        <v>44</v>
      </c>
      <c r="F32" s="117" t="s">
        <v>45</v>
      </c>
      <c r="G32" s="117" t="s">
        <v>46</v>
      </c>
      <c r="H32" s="12" t="s">
        <v>47</v>
      </c>
      <c r="I32" s="15">
        <v>45201</v>
      </c>
      <c r="J32" s="15">
        <v>45282</v>
      </c>
      <c r="K32" s="713"/>
      <c r="L32" s="718"/>
    </row>
    <row r="33" spans="1:12" ht="168" customHeight="1" x14ac:dyDescent="0.25">
      <c r="A33" s="738"/>
      <c r="B33" s="12" t="s">
        <v>19</v>
      </c>
      <c r="C33" s="14" t="s">
        <v>20</v>
      </c>
      <c r="D33" s="12" t="s">
        <v>48</v>
      </c>
      <c r="E33" s="117" t="s">
        <v>49</v>
      </c>
      <c r="F33" s="117" t="s">
        <v>50</v>
      </c>
      <c r="G33" s="47" t="s">
        <v>51</v>
      </c>
      <c r="H33" s="12" t="s">
        <v>52</v>
      </c>
      <c r="I33" s="15">
        <v>44928</v>
      </c>
      <c r="J33" s="15">
        <v>45198</v>
      </c>
      <c r="K33" s="725"/>
      <c r="L33" s="718"/>
    </row>
    <row r="34" spans="1:12" s="49" customFormat="1" ht="95.25" customHeight="1" x14ac:dyDescent="0.25">
      <c r="A34" s="738"/>
      <c r="B34" s="10" t="s">
        <v>1</v>
      </c>
      <c r="C34" s="10" t="s">
        <v>2</v>
      </c>
      <c r="D34" s="10" t="s">
        <v>3</v>
      </c>
      <c r="E34" s="10" t="s">
        <v>12</v>
      </c>
      <c r="F34" s="10" t="s">
        <v>13</v>
      </c>
      <c r="G34" s="10" t="s">
        <v>16</v>
      </c>
      <c r="H34" s="10" t="s">
        <v>16</v>
      </c>
      <c r="I34" s="11" t="s">
        <v>14</v>
      </c>
      <c r="J34" s="11" t="s">
        <v>15</v>
      </c>
      <c r="K34" s="10" t="s">
        <v>10</v>
      </c>
      <c r="L34" s="718"/>
    </row>
    <row r="35" spans="1:12" ht="76.5" customHeight="1" x14ac:dyDescent="0.25">
      <c r="A35" s="738"/>
      <c r="B35" s="12" t="s">
        <v>53</v>
      </c>
      <c r="C35" s="712" t="s">
        <v>20</v>
      </c>
      <c r="D35" s="14" t="s">
        <v>16</v>
      </c>
      <c r="E35" s="12" t="s">
        <v>317</v>
      </c>
      <c r="F35" s="12" t="s">
        <v>54</v>
      </c>
      <c r="G35" s="12" t="s">
        <v>55</v>
      </c>
      <c r="H35" s="12" t="s">
        <v>55</v>
      </c>
      <c r="I35" s="16" t="s">
        <v>56</v>
      </c>
      <c r="J35" s="29">
        <v>0.85</v>
      </c>
      <c r="K35" s="714" t="s">
        <v>26</v>
      </c>
      <c r="L35" s="718"/>
    </row>
    <row r="36" spans="1:12" ht="76.5" customHeight="1" x14ac:dyDescent="0.25">
      <c r="A36" s="738"/>
      <c r="B36" s="12" t="s">
        <v>53</v>
      </c>
      <c r="C36" s="713"/>
      <c r="D36" s="14" t="s">
        <v>16</v>
      </c>
      <c r="E36" s="12" t="s">
        <v>318</v>
      </c>
      <c r="F36" s="12" t="s">
        <v>54</v>
      </c>
      <c r="G36" s="12" t="s">
        <v>55</v>
      </c>
      <c r="H36" s="12" t="s">
        <v>55</v>
      </c>
      <c r="I36" s="16" t="s">
        <v>57</v>
      </c>
      <c r="J36" s="29">
        <v>0.85</v>
      </c>
      <c r="K36" s="715"/>
      <c r="L36" s="718"/>
    </row>
    <row r="37" spans="1:12" ht="76.5" customHeight="1" x14ac:dyDescent="0.25">
      <c r="A37" s="738"/>
      <c r="B37" s="12" t="s">
        <v>53</v>
      </c>
      <c r="C37" s="713"/>
      <c r="D37" s="14" t="s">
        <v>16</v>
      </c>
      <c r="E37" s="12" t="s">
        <v>319</v>
      </c>
      <c r="F37" s="12" t="s">
        <v>54</v>
      </c>
      <c r="G37" s="12" t="s">
        <v>55</v>
      </c>
      <c r="H37" s="12" t="s">
        <v>55</v>
      </c>
      <c r="I37" s="16" t="s">
        <v>58</v>
      </c>
      <c r="J37" s="29">
        <v>0.85</v>
      </c>
      <c r="K37" s="715"/>
      <c r="L37" s="718"/>
    </row>
    <row r="38" spans="1:12" ht="73.5" customHeight="1" x14ac:dyDescent="0.25">
      <c r="A38" s="738"/>
      <c r="B38" s="12" t="s">
        <v>19</v>
      </c>
      <c r="C38" s="713"/>
      <c r="D38" s="12" t="s">
        <v>21</v>
      </c>
      <c r="E38" s="12" t="s">
        <v>59</v>
      </c>
      <c r="F38" s="12" t="s">
        <v>60</v>
      </c>
      <c r="G38" s="12" t="s">
        <v>55</v>
      </c>
      <c r="H38" s="12" t="s">
        <v>55</v>
      </c>
      <c r="I38" s="16" t="s">
        <v>61</v>
      </c>
      <c r="J38" s="29">
        <v>1</v>
      </c>
      <c r="K38" s="715"/>
      <c r="L38" s="718"/>
    </row>
    <row r="39" spans="1:12" ht="73.5" customHeight="1" x14ac:dyDescent="0.25">
      <c r="A39" s="738"/>
      <c r="B39" s="12" t="s">
        <v>19</v>
      </c>
      <c r="C39" s="713"/>
      <c r="D39" s="12" t="s">
        <v>39</v>
      </c>
      <c r="E39" s="12" t="s">
        <v>59</v>
      </c>
      <c r="F39" s="12" t="s">
        <v>62</v>
      </c>
      <c r="G39" s="12" t="s">
        <v>55</v>
      </c>
      <c r="H39" s="12" t="s">
        <v>55</v>
      </c>
      <c r="I39" s="16" t="s">
        <v>63</v>
      </c>
      <c r="J39" s="29">
        <v>1</v>
      </c>
      <c r="K39" s="715"/>
      <c r="L39" s="718"/>
    </row>
    <row r="40" spans="1:12" ht="73.5" customHeight="1" x14ac:dyDescent="0.25">
      <c r="A40" s="738"/>
      <c r="B40" s="12" t="s">
        <v>19</v>
      </c>
      <c r="C40" s="713"/>
      <c r="D40" s="12" t="s">
        <v>43</v>
      </c>
      <c r="E40" s="12" t="s">
        <v>59</v>
      </c>
      <c r="F40" s="12" t="s">
        <v>62</v>
      </c>
      <c r="G40" s="12" t="s">
        <v>55</v>
      </c>
      <c r="H40" s="12" t="s">
        <v>55</v>
      </c>
      <c r="I40" s="16" t="s">
        <v>64</v>
      </c>
      <c r="J40" s="29">
        <v>1</v>
      </c>
      <c r="K40" s="715"/>
      <c r="L40" s="718"/>
    </row>
    <row r="41" spans="1:12" ht="73.5" customHeight="1" thickBot="1" x14ac:dyDescent="0.3">
      <c r="A41" s="739"/>
      <c r="B41" s="12" t="s">
        <v>19</v>
      </c>
      <c r="C41" s="716"/>
      <c r="D41" s="12" t="s">
        <v>48</v>
      </c>
      <c r="E41" s="12" t="s">
        <v>59</v>
      </c>
      <c r="F41" s="12" t="s">
        <v>60</v>
      </c>
      <c r="G41" s="12" t="s">
        <v>55</v>
      </c>
      <c r="H41" s="12" t="s">
        <v>55</v>
      </c>
      <c r="I41" s="16" t="s">
        <v>320</v>
      </c>
      <c r="J41" s="29">
        <v>1</v>
      </c>
      <c r="K41" s="724"/>
      <c r="L41" s="719"/>
    </row>
    <row r="42" spans="1:12" s="48" customFormat="1" ht="57" customHeight="1" x14ac:dyDescent="0.25">
      <c r="A42" s="721" t="s">
        <v>98</v>
      </c>
      <c r="B42" s="722"/>
      <c r="C42" s="722"/>
      <c r="D42" s="722"/>
      <c r="E42" s="722"/>
      <c r="F42" s="722"/>
      <c r="G42" s="722"/>
      <c r="H42" s="722"/>
      <c r="I42" s="722"/>
      <c r="J42" s="722"/>
      <c r="K42" s="722"/>
      <c r="L42" s="723"/>
    </row>
    <row r="43" spans="1:12" s="49" customFormat="1" ht="64.5" customHeight="1" x14ac:dyDescent="0.25">
      <c r="A43" s="122" t="s">
        <v>0</v>
      </c>
      <c r="B43" s="123" t="s">
        <v>1</v>
      </c>
      <c r="C43" s="123" t="s">
        <v>2</v>
      </c>
      <c r="D43" s="123" t="s">
        <v>3</v>
      </c>
      <c r="E43" s="123" t="s">
        <v>4</v>
      </c>
      <c r="F43" s="123" t="s">
        <v>5</v>
      </c>
      <c r="G43" s="123" t="s">
        <v>6</v>
      </c>
      <c r="H43" s="123" t="s">
        <v>7</v>
      </c>
      <c r="I43" s="124" t="s">
        <v>8</v>
      </c>
      <c r="J43" s="124" t="s">
        <v>9</v>
      </c>
      <c r="K43" s="123" t="s">
        <v>10</v>
      </c>
      <c r="L43" s="123" t="s">
        <v>11</v>
      </c>
    </row>
    <row r="44" spans="1:12" ht="85.5" customHeight="1" x14ac:dyDescent="0.25">
      <c r="A44" s="735" t="s">
        <v>95</v>
      </c>
      <c r="B44" s="12" t="s">
        <v>19</v>
      </c>
      <c r="C44" s="712" t="s">
        <v>65</v>
      </c>
      <c r="D44" s="714" t="s">
        <v>66</v>
      </c>
      <c r="E44" s="12" t="s">
        <v>67</v>
      </c>
      <c r="F44" s="52" t="s">
        <v>68</v>
      </c>
      <c r="G44" s="15" t="s">
        <v>69</v>
      </c>
      <c r="H44" s="15" t="s">
        <v>70</v>
      </c>
      <c r="I44" s="18">
        <v>44927</v>
      </c>
      <c r="J44" s="15">
        <v>45291</v>
      </c>
      <c r="K44" s="712" t="s">
        <v>71</v>
      </c>
      <c r="L44" s="712" t="s">
        <v>96</v>
      </c>
    </row>
    <row r="45" spans="1:12" ht="110.1" customHeight="1" x14ac:dyDescent="0.25">
      <c r="A45" s="736"/>
      <c r="B45" s="12" t="s">
        <v>19</v>
      </c>
      <c r="C45" s="713"/>
      <c r="D45" s="715"/>
      <c r="E45" s="14" t="s">
        <v>321</v>
      </c>
      <c r="F45" s="51" t="s">
        <v>322</v>
      </c>
      <c r="G45" s="15" t="s">
        <v>72</v>
      </c>
      <c r="H45" s="15" t="s">
        <v>73</v>
      </c>
      <c r="I45" s="15">
        <v>44958</v>
      </c>
      <c r="J45" s="15">
        <v>45291</v>
      </c>
      <c r="K45" s="713"/>
      <c r="L45" s="713"/>
    </row>
    <row r="46" spans="1:12" ht="110.1" customHeight="1" x14ac:dyDescent="0.25">
      <c r="A46" s="736"/>
      <c r="B46" s="12" t="s">
        <v>19</v>
      </c>
      <c r="C46" s="713"/>
      <c r="D46" s="715"/>
      <c r="E46" s="12" t="s">
        <v>202</v>
      </c>
      <c r="F46" s="14" t="s">
        <v>1420</v>
      </c>
      <c r="G46" s="15" t="s">
        <v>74</v>
      </c>
      <c r="H46" s="15" t="s">
        <v>75</v>
      </c>
      <c r="I46" s="18">
        <v>44927</v>
      </c>
      <c r="J46" s="15">
        <v>45291</v>
      </c>
      <c r="K46" s="713"/>
      <c r="L46" s="713"/>
    </row>
    <row r="47" spans="1:12" ht="110.1" customHeight="1" x14ac:dyDescent="0.25">
      <c r="A47" s="736"/>
      <c r="B47" s="12" t="s">
        <v>19</v>
      </c>
      <c r="C47" s="713"/>
      <c r="D47" s="726"/>
      <c r="E47" s="12" t="s">
        <v>76</v>
      </c>
      <c r="F47" s="14" t="s">
        <v>323</v>
      </c>
      <c r="G47" s="15" t="s">
        <v>77</v>
      </c>
      <c r="H47" s="15" t="s">
        <v>78</v>
      </c>
      <c r="I47" s="16">
        <v>44927</v>
      </c>
      <c r="J47" s="15">
        <v>45291</v>
      </c>
      <c r="K47" s="713"/>
      <c r="L47" s="713"/>
    </row>
    <row r="48" spans="1:12" ht="110.1" customHeight="1" x14ac:dyDescent="0.25">
      <c r="A48" s="736"/>
      <c r="B48" s="12" t="s">
        <v>19</v>
      </c>
      <c r="C48" s="713"/>
      <c r="D48" s="714" t="s">
        <v>79</v>
      </c>
      <c r="E48" s="12" t="s">
        <v>80</v>
      </c>
      <c r="F48" s="12" t="s">
        <v>81</v>
      </c>
      <c r="G48" s="15" t="s">
        <v>82</v>
      </c>
      <c r="H48" s="15" t="s">
        <v>83</v>
      </c>
      <c r="I48" s="16">
        <v>44927</v>
      </c>
      <c r="J48" s="15">
        <v>45260</v>
      </c>
      <c r="K48" s="713"/>
      <c r="L48" s="713"/>
    </row>
    <row r="49" spans="1:12" ht="110.1" customHeight="1" x14ac:dyDescent="0.25">
      <c r="A49" s="736"/>
      <c r="B49" s="12" t="s">
        <v>19</v>
      </c>
      <c r="C49" s="713"/>
      <c r="D49" s="715"/>
      <c r="E49" s="12" t="s">
        <v>1421</v>
      </c>
      <c r="F49" s="12" t="s">
        <v>1422</v>
      </c>
      <c r="G49" s="15" t="s">
        <v>84</v>
      </c>
      <c r="H49" s="15" t="s">
        <v>83</v>
      </c>
      <c r="I49" s="16">
        <v>44927</v>
      </c>
      <c r="J49" s="15">
        <v>45260</v>
      </c>
      <c r="K49" s="713"/>
      <c r="L49" s="713"/>
    </row>
    <row r="50" spans="1:12" ht="110.1" customHeight="1" x14ac:dyDescent="0.25">
      <c r="A50" s="736"/>
      <c r="B50" s="12" t="s">
        <v>19</v>
      </c>
      <c r="C50" s="713"/>
      <c r="D50" s="715"/>
      <c r="E50" s="12" t="s">
        <v>324</v>
      </c>
      <c r="F50" s="12" t="s">
        <v>325</v>
      </c>
      <c r="G50" s="15" t="s">
        <v>82</v>
      </c>
      <c r="H50" s="15" t="s">
        <v>326</v>
      </c>
      <c r="I50" s="16">
        <v>44927</v>
      </c>
      <c r="J50" s="15">
        <v>45016</v>
      </c>
      <c r="K50" s="713"/>
      <c r="L50" s="713"/>
    </row>
    <row r="51" spans="1:12" ht="110.1" customHeight="1" x14ac:dyDescent="0.25">
      <c r="A51" s="736"/>
      <c r="B51" s="12"/>
      <c r="C51" s="725"/>
      <c r="D51" s="726"/>
      <c r="E51" s="31" t="s">
        <v>203</v>
      </c>
      <c r="F51" s="31" t="s">
        <v>327</v>
      </c>
      <c r="G51" s="31" t="s">
        <v>85</v>
      </c>
      <c r="H51" s="31" t="s">
        <v>83</v>
      </c>
      <c r="I51" s="15">
        <v>44927</v>
      </c>
      <c r="J51" s="15">
        <v>45260</v>
      </c>
      <c r="K51" s="725"/>
      <c r="L51" s="713"/>
    </row>
    <row r="52" spans="1:12" s="49" customFormat="1" ht="62.25" customHeight="1" x14ac:dyDescent="0.25">
      <c r="A52" s="736"/>
      <c r="B52" s="10" t="s">
        <v>1</v>
      </c>
      <c r="C52" s="10" t="s">
        <v>2</v>
      </c>
      <c r="D52" s="10" t="s">
        <v>3</v>
      </c>
      <c r="E52" s="10" t="s">
        <v>12</v>
      </c>
      <c r="F52" s="10" t="s">
        <v>13</v>
      </c>
      <c r="G52" s="10" t="s">
        <v>16</v>
      </c>
      <c r="H52" s="10" t="s">
        <v>16</v>
      </c>
      <c r="I52" s="11" t="s">
        <v>14</v>
      </c>
      <c r="J52" s="11" t="s">
        <v>15</v>
      </c>
      <c r="K52" s="10" t="s">
        <v>10</v>
      </c>
      <c r="L52" s="713"/>
    </row>
    <row r="53" spans="1:12" ht="66" customHeight="1" x14ac:dyDescent="0.25">
      <c r="A53" s="736"/>
      <c r="B53" s="12" t="s">
        <v>53</v>
      </c>
      <c r="C53" s="720" t="s">
        <v>65</v>
      </c>
      <c r="D53" s="12" t="s">
        <v>55</v>
      </c>
      <c r="E53" s="12" t="s">
        <v>86</v>
      </c>
      <c r="F53" s="12" t="s">
        <v>87</v>
      </c>
      <c r="G53" s="21" t="s">
        <v>55</v>
      </c>
      <c r="H53" s="21" t="s">
        <v>55</v>
      </c>
      <c r="I53" s="16" t="s">
        <v>88</v>
      </c>
      <c r="J53" s="29">
        <v>1</v>
      </c>
      <c r="K53" s="717" t="s">
        <v>71</v>
      </c>
      <c r="L53" s="713"/>
    </row>
    <row r="54" spans="1:12" ht="75.75" customHeight="1" x14ac:dyDescent="0.25">
      <c r="A54" s="736"/>
      <c r="B54" s="12" t="s">
        <v>19</v>
      </c>
      <c r="C54" s="720"/>
      <c r="D54" s="720" t="s">
        <v>66</v>
      </c>
      <c r="E54" s="12" t="s">
        <v>90</v>
      </c>
      <c r="F54" s="12" t="s">
        <v>60</v>
      </c>
      <c r="G54" s="21" t="s">
        <v>55</v>
      </c>
      <c r="H54" s="21" t="s">
        <v>55</v>
      </c>
      <c r="I54" s="16" t="s">
        <v>91</v>
      </c>
      <c r="J54" s="29">
        <v>0.75</v>
      </c>
      <c r="K54" s="718"/>
      <c r="L54" s="713"/>
    </row>
    <row r="55" spans="1:12" ht="90" customHeight="1" x14ac:dyDescent="0.25">
      <c r="A55" s="736"/>
      <c r="B55" s="12" t="s">
        <v>19</v>
      </c>
      <c r="C55" s="720"/>
      <c r="D55" s="720"/>
      <c r="E55" s="12" t="s">
        <v>92</v>
      </c>
      <c r="F55" s="12" t="s">
        <v>60</v>
      </c>
      <c r="G55" s="21" t="s">
        <v>55</v>
      </c>
      <c r="H55" s="21" t="s">
        <v>55</v>
      </c>
      <c r="I55" s="16" t="s">
        <v>93</v>
      </c>
      <c r="J55" s="29">
        <v>0.15</v>
      </c>
      <c r="K55" s="718"/>
      <c r="L55" s="713"/>
    </row>
    <row r="56" spans="1:12" ht="44.25" customHeight="1" x14ac:dyDescent="0.25">
      <c r="A56" s="736"/>
      <c r="B56" s="12" t="s">
        <v>19</v>
      </c>
      <c r="C56" s="720"/>
      <c r="D56" s="714" t="s">
        <v>79</v>
      </c>
      <c r="E56" s="12" t="s">
        <v>89</v>
      </c>
      <c r="F56" s="12" t="s">
        <v>54</v>
      </c>
      <c r="G56" s="21" t="s">
        <v>55</v>
      </c>
      <c r="H56" s="21" t="s">
        <v>55</v>
      </c>
      <c r="I56" s="16" t="s">
        <v>204</v>
      </c>
      <c r="J56" s="29">
        <v>0.5</v>
      </c>
      <c r="K56" s="718"/>
      <c r="L56" s="713"/>
    </row>
    <row r="57" spans="1:12" ht="66" customHeight="1" thickBot="1" x14ac:dyDescent="0.3">
      <c r="A57" s="736"/>
      <c r="B57" s="19" t="s">
        <v>19</v>
      </c>
      <c r="C57" s="714"/>
      <c r="D57" s="715"/>
      <c r="E57" s="19" t="s">
        <v>59</v>
      </c>
      <c r="F57" s="19" t="s">
        <v>60</v>
      </c>
      <c r="G57" s="25" t="s">
        <v>55</v>
      </c>
      <c r="H57" s="25" t="s">
        <v>55</v>
      </c>
      <c r="I57" s="219" t="s">
        <v>94</v>
      </c>
      <c r="J57" s="30">
        <v>1</v>
      </c>
      <c r="K57" s="718"/>
      <c r="L57" s="713"/>
    </row>
    <row r="58" spans="1:12" s="48" customFormat="1" ht="78.95" customHeight="1" thickBot="1" x14ac:dyDescent="0.3">
      <c r="A58" s="709" t="s">
        <v>99</v>
      </c>
      <c r="B58" s="710"/>
      <c r="C58" s="710"/>
      <c r="D58" s="710"/>
      <c r="E58" s="710"/>
      <c r="F58" s="710"/>
      <c r="G58" s="710"/>
      <c r="H58" s="710"/>
      <c r="I58" s="710"/>
      <c r="J58" s="710"/>
      <c r="K58" s="710"/>
      <c r="L58" s="711"/>
    </row>
    <row r="59" spans="1:12" s="49" customFormat="1" ht="64.5" customHeight="1" x14ac:dyDescent="0.25">
      <c r="A59" s="224" t="s">
        <v>0</v>
      </c>
      <c r="B59" s="225" t="s">
        <v>1</v>
      </c>
      <c r="C59" s="225" t="s">
        <v>2</v>
      </c>
      <c r="D59" s="225" t="s">
        <v>3</v>
      </c>
      <c r="E59" s="225" t="s">
        <v>4</v>
      </c>
      <c r="F59" s="225" t="s">
        <v>5</v>
      </c>
      <c r="G59" s="225" t="s">
        <v>6</v>
      </c>
      <c r="H59" s="225" t="s">
        <v>7</v>
      </c>
      <c r="I59" s="226" t="s">
        <v>8</v>
      </c>
      <c r="J59" s="226" t="s">
        <v>9</v>
      </c>
      <c r="K59" s="225" t="s">
        <v>10</v>
      </c>
      <c r="L59" s="225" t="s">
        <v>11</v>
      </c>
    </row>
    <row r="60" spans="1:12" ht="81" customHeight="1" x14ac:dyDescent="0.25">
      <c r="A60" s="712" t="s">
        <v>144</v>
      </c>
      <c r="B60" s="24" t="s">
        <v>19</v>
      </c>
      <c r="C60" s="712" t="s">
        <v>141</v>
      </c>
      <c r="D60" s="720" t="s">
        <v>109</v>
      </c>
      <c r="E60" s="714" t="s">
        <v>110</v>
      </c>
      <c r="F60" s="712" t="s">
        <v>111</v>
      </c>
      <c r="G60" s="727" t="s">
        <v>112</v>
      </c>
      <c r="H60" s="727" t="s">
        <v>113</v>
      </c>
      <c r="I60" s="755">
        <v>44927</v>
      </c>
      <c r="J60" s="727">
        <v>45291</v>
      </c>
      <c r="K60" s="712" t="s">
        <v>329</v>
      </c>
      <c r="L60" s="712" t="s">
        <v>96</v>
      </c>
    </row>
    <row r="61" spans="1:12" ht="73.5" customHeight="1" x14ac:dyDescent="0.25">
      <c r="A61" s="713"/>
      <c r="B61" s="24" t="s">
        <v>19</v>
      </c>
      <c r="C61" s="713"/>
      <c r="D61" s="720"/>
      <c r="E61" s="726"/>
      <c r="F61" s="725"/>
      <c r="G61" s="728"/>
      <c r="H61" s="728"/>
      <c r="I61" s="756"/>
      <c r="J61" s="728"/>
      <c r="K61" s="713"/>
      <c r="L61" s="713"/>
    </row>
    <row r="62" spans="1:12" ht="116.25" customHeight="1" x14ac:dyDescent="0.25">
      <c r="A62" s="713"/>
      <c r="B62" s="12" t="s">
        <v>143</v>
      </c>
      <c r="C62" s="713"/>
      <c r="D62" s="720"/>
      <c r="E62" s="12" t="s">
        <v>114</v>
      </c>
      <c r="F62" s="14" t="s">
        <v>115</v>
      </c>
      <c r="G62" s="15" t="s">
        <v>116</v>
      </c>
      <c r="H62" s="15" t="s">
        <v>78</v>
      </c>
      <c r="I62" s="16">
        <v>44927</v>
      </c>
      <c r="J62" s="15">
        <v>45291</v>
      </c>
      <c r="K62" s="713"/>
      <c r="L62" s="713"/>
    </row>
    <row r="63" spans="1:12" ht="82.5" customHeight="1" x14ac:dyDescent="0.25">
      <c r="A63" s="713"/>
      <c r="B63" s="24" t="s">
        <v>19</v>
      </c>
      <c r="C63" s="713"/>
      <c r="D63" s="720"/>
      <c r="E63" s="17" t="s">
        <v>1375</v>
      </c>
      <c r="F63" s="17" t="s">
        <v>117</v>
      </c>
      <c r="G63" s="15" t="s">
        <v>118</v>
      </c>
      <c r="H63" s="15" t="s">
        <v>119</v>
      </c>
      <c r="I63" s="16">
        <v>44927</v>
      </c>
      <c r="J63" s="15">
        <v>45291</v>
      </c>
      <c r="K63" s="713"/>
      <c r="L63" s="713"/>
    </row>
    <row r="64" spans="1:12" ht="82.5" customHeight="1" x14ac:dyDescent="0.25">
      <c r="A64" s="713"/>
      <c r="B64" s="24" t="s">
        <v>19</v>
      </c>
      <c r="C64" s="713"/>
      <c r="D64" s="720"/>
      <c r="E64" s="12" t="s">
        <v>120</v>
      </c>
      <c r="F64" s="12" t="s">
        <v>1423</v>
      </c>
      <c r="G64" s="15" t="s">
        <v>121</v>
      </c>
      <c r="H64" s="18" t="s">
        <v>122</v>
      </c>
      <c r="I64" s="16">
        <v>44927</v>
      </c>
      <c r="J64" s="15">
        <v>45291</v>
      </c>
      <c r="K64" s="713"/>
      <c r="L64" s="713"/>
    </row>
    <row r="65" spans="1:12" ht="82.5" customHeight="1" x14ac:dyDescent="0.25">
      <c r="A65" s="713"/>
      <c r="B65" s="24" t="s">
        <v>19</v>
      </c>
      <c r="C65" s="713"/>
      <c r="D65" s="714" t="s">
        <v>123</v>
      </c>
      <c r="E65" s="12" t="s">
        <v>203</v>
      </c>
      <c r="F65" s="12" t="s">
        <v>328</v>
      </c>
      <c r="G65" s="15" t="s">
        <v>85</v>
      </c>
      <c r="H65" s="18" t="s">
        <v>124</v>
      </c>
      <c r="I65" s="16">
        <v>44927</v>
      </c>
      <c r="J65" s="15">
        <v>45260</v>
      </c>
      <c r="K65" s="713"/>
      <c r="L65" s="713"/>
    </row>
    <row r="66" spans="1:12" ht="82.5" customHeight="1" x14ac:dyDescent="0.25">
      <c r="A66" s="713"/>
      <c r="B66" s="24" t="s">
        <v>19</v>
      </c>
      <c r="C66" s="725"/>
      <c r="D66" s="715"/>
      <c r="E66" s="12" t="s">
        <v>1421</v>
      </c>
      <c r="F66" s="12" t="s">
        <v>1424</v>
      </c>
      <c r="G66" s="15" t="s">
        <v>1425</v>
      </c>
      <c r="H66" s="18" t="s">
        <v>124</v>
      </c>
      <c r="I66" s="16">
        <v>44927</v>
      </c>
      <c r="J66" s="15">
        <v>45260</v>
      </c>
      <c r="K66" s="713"/>
      <c r="L66" s="713"/>
    </row>
    <row r="67" spans="1:12" ht="82.5" customHeight="1" x14ac:dyDescent="0.25">
      <c r="A67" s="713"/>
      <c r="B67" s="24" t="s">
        <v>19</v>
      </c>
      <c r="C67" s="80"/>
      <c r="D67" s="726"/>
      <c r="E67" s="12" t="s">
        <v>161</v>
      </c>
      <c r="F67" s="17" t="s">
        <v>125</v>
      </c>
      <c r="G67" s="16" t="s">
        <v>126</v>
      </c>
      <c r="H67" s="18" t="s">
        <v>78</v>
      </c>
      <c r="I67" s="16">
        <v>44927</v>
      </c>
      <c r="J67" s="16">
        <v>45291</v>
      </c>
      <c r="K67" s="713"/>
      <c r="L67" s="713"/>
    </row>
    <row r="68" spans="1:12" ht="82.5" customHeight="1" x14ac:dyDescent="0.25">
      <c r="A68" s="713"/>
      <c r="B68" s="24" t="s">
        <v>19</v>
      </c>
      <c r="C68" s="80"/>
      <c r="D68" s="17" t="s">
        <v>127</v>
      </c>
      <c r="E68" s="17" t="s">
        <v>182</v>
      </c>
      <c r="F68" s="17" t="s">
        <v>184</v>
      </c>
      <c r="G68" s="15" t="s">
        <v>128</v>
      </c>
      <c r="H68" s="28">
        <v>1</v>
      </c>
      <c r="I68" s="16">
        <v>44927</v>
      </c>
      <c r="J68" s="16">
        <v>45291</v>
      </c>
      <c r="K68" s="725"/>
      <c r="L68" s="713"/>
    </row>
    <row r="69" spans="1:12" s="49" customFormat="1" ht="69.75" customHeight="1" x14ac:dyDescent="0.25">
      <c r="A69" s="713"/>
      <c r="B69" s="10" t="s">
        <v>1</v>
      </c>
      <c r="C69" s="10" t="s">
        <v>2</v>
      </c>
      <c r="D69" s="10" t="s">
        <v>3</v>
      </c>
      <c r="E69" s="10" t="s">
        <v>12</v>
      </c>
      <c r="F69" s="10" t="s">
        <v>13</v>
      </c>
      <c r="G69" s="10" t="s">
        <v>16</v>
      </c>
      <c r="H69" s="10" t="s">
        <v>16</v>
      </c>
      <c r="I69" s="11" t="s">
        <v>14</v>
      </c>
      <c r="J69" s="11" t="s">
        <v>15</v>
      </c>
      <c r="K69" s="10" t="s">
        <v>10</v>
      </c>
      <c r="L69" s="713"/>
    </row>
    <row r="70" spans="1:12" ht="69.75" customHeight="1" x14ac:dyDescent="0.25">
      <c r="A70" s="713"/>
      <c r="B70" s="12" t="s">
        <v>142</v>
      </c>
      <c r="C70" s="712" t="s">
        <v>141</v>
      </c>
      <c r="D70" s="12" t="s">
        <v>55</v>
      </c>
      <c r="E70" s="20" t="s">
        <v>129</v>
      </c>
      <c r="F70" s="12" t="s">
        <v>130</v>
      </c>
      <c r="G70" s="21" t="s">
        <v>55</v>
      </c>
      <c r="H70" s="21" t="s">
        <v>55</v>
      </c>
      <c r="I70" s="18" t="s">
        <v>131</v>
      </c>
      <c r="J70" s="22">
        <v>1</v>
      </c>
      <c r="K70" s="712" t="s">
        <v>329</v>
      </c>
      <c r="L70" s="713"/>
    </row>
    <row r="71" spans="1:12" ht="69.75" customHeight="1" x14ac:dyDescent="0.25">
      <c r="A71" s="713"/>
      <c r="B71" s="12" t="s">
        <v>19</v>
      </c>
      <c r="C71" s="713"/>
      <c r="D71" s="748" t="s">
        <v>1426</v>
      </c>
      <c r="E71" s="20" t="s">
        <v>183</v>
      </c>
      <c r="F71" s="12" t="s">
        <v>130</v>
      </c>
      <c r="G71" s="21" t="s">
        <v>55</v>
      </c>
      <c r="H71" s="21" t="s">
        <v>55</v>
      </c>
      <c r="I71" s="18" t="s">
        <v>132</v>
      </c>
      <c r="J71" s="22">
        <v>1</v>
      </c>
      <c r="K71" s="713"/>
      <c r="L71" s="713"/>
    </row>
    <row r="72" spans="1:12" ht="69.75" customHeight="1" x14ac:dyDescent="0.25">
      <c r="A72" s="713"/>
      <c r="B72" s="12" t="s">
        <v>19</v>
      </c>
      <c r="C72" s="713"/>
      <c r="D72" s="749"/>
      <c r="E72" s="87" t="s">
        <v>133</v>
      </c>
      <c r="F72" s="12" t="s">
        <v>130</v>
      </c>
      <c r="G72" s="25" t="s">
        <v>55</v>
      </c>
      <c r="H72" s="25" t="s">
        <v>55</v>
      </c>
      <c r="I72" s="50" t="s">
        <v>134</v>
      </c>
      <c r="J72" s="53">
        <v>1</v>
      </c>
      <c r="K72" s="713"/>
      <c r="L72" s="713"/>
    </row>
    <row r="73" spans="1:12" s="42" customFormat="1" ht="69.75" customHeight="1" x14ac:dyDescent="0.25">
      <c r="A73" s="713"/>
      <c r="B73" s="12" t="s">
        <v>19</v>
      </c>
      <c r="C73" s="713"/>
      <c r="D73" s="12" t="s">
        <v>139</v>
      </c>
      <c r="E73" s="23" t="s">
        <v>135</v>
      </c>
      <c r="F73" s="17" t="s">
        <v>130</v>
      </c>
      <c r="G73" s="21" t="s">
        <v>55</v>
      </c>
      <c r="H73" s="21" t="s">
        <v>55</v>
      </c>
      <c r="I73" s="18" t="s">
        <v>136</v>
      </c>
      <c r="J73" s="22">
        <v>1</v>
      </c>
      <c r="K73" s="713"/>
      <c r="L73" s="713"/>
    </row>
    <row r="74" spans="1:12" ht="60" customHeight="1" thickBot="1" x14ac:dyDescent="0.3">
      <c r="A74" s="713"/>
      <c r="B74" s="19" t="s">
        <v>19</v>
      </c>
      <c r="C74" s="713"/>
      <c r="D74" s="227" t="s">
        <v>140</v>
      </c>
      <c r="E74" s="227" t="s">
        <v>137</v>
      </c>
      <c r="F74" s="19" t="s">
        <v>54</v>
      </c>
      <c r="G74" s="25" t="s">
        <v>55</v>
      </c>
      <c r="H74" s="25" t="s">
        <v>55</v>
      </c>
      <c r="I74" s="50" t="s">
        <v>138</v>
      </c>
      <c r="J74" s="53">
        <v>1</v>
      </c>
      <c r="K74" s="713"/>
      <c r="L74" s="713"/>
    </row>
    <row r="75" spans="1:12" ht="72.75" customHeight="1" thickBot="1" x14ac:dyDescent="0.3">
      <c r="A75" s="709" t="s">
        <v>100</v>
      </c>
      <c r="B75" s="710"/>
      <c r="C75" s="710"/>
      <c r="D75" s="710"/>
      <c r="E75" s="710"/>
      <c r="F75" s="710"/>
      <c r="G75" s="710"/>
      <c r="H75" s="710"/>
      <c r="I75" s="710"/>
      <c r="J75" s="710"/>
      <c r="K75" s="710"/>
      <c r="L75" s="711"/>
    </row>
    <row r="76" spans="1:12" s="49" customFormat="1" ht="49.5" customHeight="1" x14ac:dyDescent="0.25">
      <c r="A76" s="224" t="s">
        <v>0</v>
      </c>
      <c r="B76" s="225" t="s">
        <v>1</v>
      </c>
      <c r="C76" s="225" t="s">
        <v>2</v>
      </c>
      <c r="D76" s="225" t="s">
        <v>3</v>
      </c>
      <c r="E76" s="225" t="s">
        <v>4</v>
      </c>
      <c r="F76" s="225" t="s">
        <v>5</v>
      </c>
      <c r="G76" s="225" t="s">
        <v>6</v>
      </c>
      <c r="H76" s="225" t="s">
        <v>7</v>
      </c>
      <c r="I76" s="226" t="s">
        <v>8</v>
      </c>
      <c r="J76" s="226" t="s">
        <v>9</v>
      </c>
      <c r="K76" s="225" t="s">
        <v>10</v>
      </c>
      <c r="L76" s="225" t="s">
        <v>11</v>
      </c>
    </row>
    <row r="77" spans="1:12" ht="62.25" customHeight="1" x14ac:dyDescent="0.25">
      <c r="A77" s="712"/>
      <c r="B77" s="27" t="s">
        <v>143</v>
      </c>
      <c r="C77" s="712" t="s">
        <v>181</v>
      </c>
      <c r="D77" s="712" t="s">
        <v>178</v>
      </c>
      <c r="E77" s="12" t="s">
        <v>145</v>
      </c>
      <c r="F77" s="12" t="s">
        <v>146</v>
      </c>
      <c r="G77" s="15" t="s">
        <v>147</v>
      </c>
      <c r="H77" s="15" t="s">
        <v>148</v>
      </c>
      <c r="I77" s="16">
        <v>44927</v>
      </c>
      <c r="J77" s="15">
        <v>45291</v>
      </c>
      <c r="K77" s="712" t="s">
        <v>329</v>
      </c>
      <c r="L77" s="712" t="s">
        <v>96</v>
      </c>
    </row>
    <row r="78" spans="1:12" s="43" customFormat="1" ht="108.75" customHeight="1" x14ac:dyDescent="0.25">
      <c r="A78" s="713"/>
      <c r="B78" s="27" t="s">
        <v>19</v>
      </c>
      <c r="C78" s="713"/>
      <c r="D78" s="713"/>
      <c r="E78" s="12" t="s">
        <v>149</v>
      </c>
      <c r="F78" s="12" t="s">
        <v>150</v>
      </c>
      <c r="G78" s="15" t="s">
        <v>151</v>
      </c>
      <c r="H78" s="15" t="s">
        <v>148</v>
      </c>
      <c r="I78" s="16">
        <v>44927</v>
      </c>
      <c r="J78" s="15">
        <v>45291</v>
      </c>
      <c r="K78" s="713"/>
      <c r="L78" s="713"/>
    </row>
    <row r="79" spans="1:12" ht="82.5" customHeight="1" x14ac:dyDescent="0.25">
      <c r="A79" s="713"/>
      <c r="B79" s="27" t="s">
        <v>143</v>
      </c>
      <c r="C79" s="713"/>
      <c r="D79" s="713"/>
      <c r="E79" s="12" t="s">
        <v>152</v>
      </c>
      <c r="F79" s="14" t="s">
        <v>153</v>
      </c>
      <c r="G79" s="15" t="s">
        <v>154</v>
      </c>
      <c r="H79" s="15" t="s">
        <v>148</v>
      </c>
      <c r="I79" s="16">
        <v>44927</v>
      </c>
      <c r="J79" s="15">
        <v>45291</v>
      </c>
      <c r="K79" s="713"/>
      <c r="L79" s="713"/>
    </row>
    <row r="80" spans="1:12" ht="99.75" customHeight="1" x14ac:dyDescent="0.25">
      <c r="A80" s="713"/>
      <c r="B80" s="27" t="s">
        <v>19</v>
      </c>
      <c r="C80" s="713"/>
      <c r="D80" s="713"/>
      <c r="E80" s="12" t="s">
        <v>155</v>
      </c>
      <c r="F80" s="14" t="s">
        <v>330</v>
      </c>
      <c r="G80" s="15" t="s">
        <v>156</v>
      </c>
      <c r="H80" s="15" t="s">
        <v>148</v>
      </c>
      <c r="I80" s="16">
        <v>44927</v>
      </c>
      <c r="J80" s="15">
        <v>45291</v>
      </c>
      <c r="K80" s="713"/>
      <c r="L80" s="713"/>
    </row>
    <row r="81" spans="1:12" ht="76.5" customHeight="1" x14ac:dyDescent="0.25">
      <c r="A81" s="713"/>
      <c r="B81" s="27" t="s">
        <v>19</v>
      </c>
      <c r="C81" s="713"/>
      <c r="D81" s="725"/>
      <c r="E81" s="88" t="s">
        <v>157</v>
      </c>
      <c r="F81" s="14" t="s">
        <v>158</v>
      </c>
      <c r="G81" s="15" t="s">
        <v>159</v>
      </c>
      <c r="H81" s="15" t="s">
        <v>160</v>
      </c>
      <c r="I81" s="16">
        <v>44927</v>
      </c>
      <c r="J81" s="15">
        <v>45291</v>
      </c>
      <c r="K81" s="713"/>
      <c r="L81" s="713"/>
    </row>
    <row r="82" spans="1:12" ht="89.25" customHeight="1" x14ac:dyDescent="0.25">
      <c r="A82" s="713"/>
      <c r="B82" s="27" t="s">
        <v>19</v>
      </c>
      <c r="C82" s="713"/>
      <c r="D82" s="717" t="s">
        <v>179</v>
      </c>
      <c r="E82" s="14" t="s">
        <v>162</v>
      </c>
      <c r="F82" s="14" t="s">
        <v>163</v>
      </c>
      <c r="G82" s="15" t="s">
        <v>164</v>
      </c>
      <c r="H82" s="15" t="s">
        <v>148</v>
      </c>
      <c r="I82" s="16">
        <v>44927</v>
      </c>
      <c r="J82" s="15">
        <v>45291</v>
      </c>
      <c r="K82" s="713"/>
      <c r="L82" s="713"/>
    </row>
    <row r="83" spans="1:12" ht="49.5" customHeight="1" x14ac:dyDescent="0.25">
      <c r="A83" s="713"/>
      <c r="B83" s="27" t="s">
        <v>19</v>
      </c>
      <c r="C83" s="713"/>
      <c r="D83" s="750"/>
      <c r="E83" s="14" t="s">
        <v>165</v>
      </c>
      <c r="F83" s="14" t="s">
        <v>166</v>
      </c>
      <c r="G83" s="15" t="s">
        <v>167</v>
      </c>
      <c r="H83" s="15" t="s">
        <v>148</v>
      </c>
      <c r="I83" s="16">
        <v>44927</v>
      </c>
      <c r="J83" s="15">
        <v>45291</v>
      </c>
      <c r="K83" s="713"/>
      <c r="L83" s="713"/>
    </row>
    <row r="84" spans="1:12" ht="72" customHeight="1" x14ac:dyDescent="0.25">
      <c r="A84" s="713"/>
      <c r="B84" s="27" t="s">
        <v>19</v>
      </c>
      <c r="C84" s="713"/>
      <c r="D84" s="712" t="s">
        <v>180</v>
      </c>
      <c r="E84" s="14" t="s">
        <v>168</v>
      </c>
      <c r="F84" s="14" t="s">
        <v>169</v>
      </c>
      <c r="G84" s="15" t="s">
        <v>170</v>
      </c>
      <c r="H84" s="15" t="s">
        <v>171</v>
      </c>
      <c r="I84" s="16">
        <v>44927</v>
      </c>
      <c r="J84" s="15">
        <v>45291</v>
      </c>
      <c r="K84" s="713"/>
      <c r="L84" s="713"/>
    </row>
    <row r="85" spans="1:12" ht="49.5" customHeight="1" x14ac:dyDescent="0.25">
      <c r="A85" s="713"/>
      <c r="B85" s="27" t="s">
        <v>19</v>
      </c>
      <c r="C85" s="713"/>
      <c r="D85" s="713"/>
      <c r="E85" s="14" t="s">
        <v>172</v>
      </c>
      <c r="F85" s="14" t="s">
        <v>173</v>
      </c>
      <c r="G85" s="15" t="s">
        <v>174</v>
      </c>
      <c r="H85" s="15" t="s">
        <v>148</v>
      </c>
      <c r="I85" s="16">
        <v>44958</v>
      </c>
      <c r="J85" s="15">
        <v>45291</v>
      </c>
      <c r="K85" s="713"/>
      <c r="L85" s="713"/>
    </row>
    <row r="86" spans="1:12" ht="102.75" customHeight="1" x14ac:dyDescent="0.25">
      <c r="A86" s="713"/>
      <c r="B86" s="27" t="s">
        <v>143</v>
      </c>
      <c r="C86" s="713"/>
      <c r="D86" s="725"/>
      <c r="E86" s="14" t="s">
        <v>175</v>
      </c>
      <c r="F86" s="14" t="s">
        <v>176</v>
      </c>
      <c r="G86" s="14" t="s">
        <v>177</v>
      </c>
      <c r="H86" s="15" t="s">
        <v>160</v>
      </c>
      <c r="I86" s="16">
        <v>44958</v>
      </c>
      <c r="J86" s="15">
        <v>45291</v>
      </c>
      <c r="K86" s="725"/>
      <c r="L86" s="713"/>
    </row>
    <row r="87" spans="1:12" s="49" customFormat="1" ht="84" customHeight="1" x14ac:dyDescent="0.25">
      <c r="A87" s="713"/>
      <c r="B87" s="10" t="s">
        <v>1</v>
      </c>
      <c r="C87" s="10" t="s">
        <v>2</v>
      </c>
      <c r="D87" s="10" t="s">
        <v>3</v>
      </c>
      <c r="E87" s="10" t="s">
        <v>12</v>
      </c>
      <c r="F87" s="10" t="s">
        <v>13</v>
      </c>
      <c r="G87" s="10" t="s">
        <v>16</v>
      </c>
      <c r="H87" s="10" t="s">
        <v>16</v>
      </c>
      <c r="I87" s="11" t="s">
        <v>14</v>
      </c>
      <c r="J87" s="11" t="s">
        <v>15</v>
      </c>
      <c r="K87" s="10" t="s">
        <v>10</v>
      </c>
      <c r="L87" s="713"/>
    </row>
    <row r="88" spans="1:12" ht="66" customHeight="1" x14ac:dyDescent="0.25">
      <c r="A88" s="713"/>
      <c r="B88" s="32" t="s">
        <v>53</v>
      </c>
      <c r="C88" s="714" t="s">
        <v>181</v>
      </c>
      <c r="D88" s="12" t="s">
        <v>55</v>
      </c>
      <c r="E88" s="12" t="s">
        <v>185</v>
      </c>
      <c r="F88" s="12" t="s">
        <v>62</v>
      </c>
      <c r="G88" s="12" t="s">
        <v>55</v>
      </c>
      <c r="H88" s="12" t="s">
        <v>55</v>
      </c>
      <c r="I88" s="18" t="s">
        <v>186</v>
      </c>
      <c r="J88" s="29">
        <v>1</v>
      </c>
      <c r="K88" s="714" t="s">
        <v>329</v>
      </c>
      <c r="L88" s="713"/>
    </row>
    <row r="89" spans="1:12" ht="66" customHeight="1" x14ac:dyDescent="0.25">
      <c r="A89" s="713"/>
      <c r="B89" s="27" t="s">
        <v>143</v>
      </c>
      <c r="C89" s="715"/>
      <c r="D89" s="712" t="s">
        <v>178</v>
      </c>
      <c r="E89" s="12" t="s">
        <v>187</v>
      </c>
      <c r="F89" s="12" t="s">
        <v>130</v>
      </c>
      <c r="G89" s="12" t="s">
        <v>55</v>
      </c>
      <c r="H89" s="12" t="s">
        <v>55</v>
      </c>
      <c r="I89" s="18" t="s">
        <v>188</v>
      </c>
      <c r="J89" s="29">
        <v>1</v>
      </c>
      <c r="K89" s="715"/>
      <c r="L89" s="713"/>
    </row>
    <row r="90" spans="1:12" ht="66" customHeight="1" x14ac:dyDescent="0.25">
      <c r="A90" s="713"/>
      <c r="B90" s="27" t="s">
        <v>19</v>
      </c>
      <c r="C90" s="715"/>
      <c r="D90" s="713"/>
      <c r="E90" s="12" t="s">
        <v>189</v>
      </c>
      <c r="F90" s="12" t="s">
        <v>130</v>
      </c>
      <c r="G90" s="12" t="s">
        <v>55</v>
      </c>
      <c r="H90" s="12" t="s">
        <v>55</v>
      </c>
      <c r="I90" s="18" t="s">
        <v>190</v>
      </c>
      <c r="J90" s="29">
        <v>1</v>
      </c>
      <c r="K90" s="715"/>
      <c r="L90" s="713"/>
    </row>
    <row r="91" spans="1:12" ht="66" customHeight="1" x14ac:dyDescent="0.25">
      <c r="A91" s="713"/>
      <c r="B91" s="27" t="s">
        <v>143</v>
      </c>
      <c r="C91" s="715"/>
      <c r="D91" s="713"/>
      <c r="E91" s="12" t="s">
        <v>191</v>
      </c>
      <c r="F91" s="12" t="s">
        <v>130</v>
      </c>
      <c r="G91" s="12" t="s">
        <v>55</v>
      </c>
      <c r="H91" s="12" t="s">
        <v>55</v>
      </c>
      <c r="I91" s="18" t="s">
        <v>192</v>
      </c>
      <c r="J91" s="29">
        <v>1</v>
      </c>
      <c r="K91" s="715"/>
      <c r="L91" s="713"/>
    </row>
    <row r="92" spans="1:12" ht="66" customHeight="1" x14ac:dyDescent="0.25">
      <c r="A92" s="713"/>
      <c r="B92" s="32" t="s">
        <v>19</v>
      </c>
      <c r="C92" s="715"/>
      <c r="D92" s="725"/>
      <c r="E92" s="12" t="s">
        <v>193</v>
      </c>
      <c r="F92" s="12" t="s">
        <v>130</v>
      </c>
      <c r="G92" s="12" t="s">
        <v>55</v>
      </c>
      <c r="H92" s="12" t="s">
        <v>55</v>
      </c>
      <c r="I92" s="18" t="s">
        <v>194</v>
      </c>
      <c r="J92" s="29">
        <v>1</v>
      </c>
      <c r="K92" s="715"/>
      <c r="L92" s="713"/>
    </row>
    <row r="93" spans="1:12" ht="66" customHeight="1" x14ac:dyDescent="0.25">
      <c r="A93" s="713"/>
      <c r="B93" s="27" t="s">
        <v>143</v>
      </c>
      <c r="C93" s="715"/>
      <c r="D93" s="729" t="s">
        <v>201</v>
      </c>
      <c r="E93" s="12" t="s">
        <v>195</v>
      </c>
      <c r="F93" s="12" t="s">
        <v>130</v>
      </c>
      <c r="G93" s="12" t="s">
        <v>55</v>
      </c>
      <c r="H93" s="12" t="s">
        <v>55</v>
      </c>
      <c r="I93" s="18" t="s">
        <v>196</v>
      </c>
      <c r="J93" s="29">
        <v>1</v>
      </c>
      <c r="K93" s="715"/>
      <c r="L93" s="713"/>
    </row>
    <row r="94" spans="1:12" ht="66" customHeight="1" x14ac:dyDescent="0.25">
      <c r="A94" s="713"/>
      <c r="B94" s="32" t="s">
        <v>19</v>
      </c>
      <c r="C94" s="715"/>
      <c r="D94" s="730"/>
      <c r="E94" s="19" t="s">
        <v>197</v>
      </c>
      <c r="F94" s="19" t="s">
        <v>130</v>
      </c>
      <c r="G94" s="12" t="s">
        <v>55</v>
      </c>
      <c r="H94" s="12" t="s">
        <v>55</v>
      </c>
      <c r="I94" s="18" t="s">
        <v>198</v>
      </c>
      <c r="J94" s="30">
        <v>1</v>
      </c>
      <c r="K94" s="715"/>
      <c r="L94" s="713"/>
    </row>
    <row r="95" spans="1:12" ht="66" customHeight="1" x14ac:dyDescent="0.25">
      <c r="A95" s="713"/>
      <c r="B95" s="27" t="s">
        <v>143</v>
      </c>
      <c r="C95" s="715"/>
      <c r="D95" s="729" t="s">
        <v>180</v>
      </c>
      <c r="E95" s="12" t="s">
        <v>199</v>
      </c>
      <c r="F95" s="12" t="s">
        <v>130</v>
      </c>
      <c r="G95" s="12" t="s">
        <v>55</v>
      </c>
      <c r="H95" s="12" t="s">
        <v>55</v>
      </c>
      <c r="I95" s="18" t="s">
        <v>200</v>
      </c>
      <c r="J95" s="29">
        <v>1</v>
      </c>
      <c r="K95" s="715"/>
      <c r="L95" s="713"/>
    </row>
    <row r="96" spans="1:12" ht="66" customHeight="1" thickBot="1" x14ac:dyDescent="0.3">
      <c r="A96" s="725"/>
      <c r="B96" s="32" t="s">
        <v>19</v>
      </c>
      <c r="C96" s="726"/>
      <c r="D96" s="730"/>
      <c r="E96" s="12" t="s">
        <v>205</v>
      </c>
      <c r="F96" s="12" t="s">
        <v>62</v>
      </c>
      <c r="G96" s="12" t="s">
        <v>55</v>
      </c>
      <c r="H96" s="12" t="s">
        <v>55</v>
      </c>
      <c r="I96" s="18" t="s">
        <v>206</v>
      </c>
      <c r="J96" s="29">
        <v>0</v>
      </c>
      <c r="K96" s="726"/>
      <c r="L96" s="26"/>
    </row>
    <row r="97" spans="1:12" ht="39.75" customHeight="1" thickBot="1" x14ac:dyDescent="0.3">
      <c r="A97" s="709" t="s">
        <v>101</v>
      </c>
      <c r="B97" s="710"/>
      <c r="C97" s="710"/>
      <c r="D97" s="710"/>
      <c r="E97" s="710"/>
      <c r="F97" s="710"/>
      <c r="G97" s="710"/>
      <c r="H97" s="710"/>
      <c r="I97" s="710"/>
      <c r="J97" s="710"/>
      <c r="K97" s="710"/>
      <c r="L97" s="711"/>
    </row>
    <row r="98" spans="1:12" s="49" customFormat="1" ht="64.5" customHeight="1" x14ac:dyDescent="0.25">
      <c r="A98" s="224" t="s">
        <v>0</v>
      </c>
      <c r="B98" s="225" t="s">
        <v>1</v>
      </c>
      <c r="C98" s="225" t="s">
        <v>2</v>
      </c>
      <c r="D98" s="225" t="s">
        <v>3</v>
      </c>
      <c r="E98" s="225" t="s">
        <v>4</v>
      </c>
      <c r="F98" s="225" t="s">
        <v>5</v>
      </c>
      <c r="G98" s="225" t="s">
        <v>6</v>
      </c>
      <c r="H98" s="225" t="s">
        <v>7</v>
      </c>
      <c r="I98" s="226" t="s">
        <v>8</v>
      </c>
      <c r="J98" s="226" t="s">
        <v>9</v>
      </c>
      <c r="K98" s="225" t="s">
        <v>10</v>
      </c>
      <c r="L98" s="225" t="s">
        <v>11</v>
      </c>
    </row>
    <row r="99" spans="1:12" ht="81" customHeight="1" x14ac:dyDescent="0.25">
      <c r="A99" s="712" t="s">
        <v>479</v>
      </c>
      <c r="B99" s="14" t="s">
        <v>19</v>
      </c>
      <c r="C99" s="761" t="s">
        <v>451</v>
      </c>
      <c r="D99" s="740" t="s">
        <v>452</v>
      </c>
      <c r="E99" s="31" t="s">
        <v>453</v>
      </c>
      <c r="F99" s="31" t="s">
        <v>454</v>
      </c>
      <c r="G99" s="31" t="s">
        <v>455</v>
      </c>
      <c r="H99" s="31">
        <v>1</v>
      </c>
      <c r="I99" s="15">
        <v>44958</v>
      </c>
      <c r="J99" s="15">
        <v>45046</v>
      </c>
      <c r="K99" s="757" t="s">
        <v>456</v>
      </c>
      <c r="L99" s="712" t="s">
        <v>96</v>
      </c>
    </row>
    <row r="100" spans="1:12" ht="49.5" customHeight="1" x14ac:dyDescent="0.25">
      <c r="A100" s="713"/>
      <c r="B100" s="14" t="s">
        <v>19</v>
      </c>
      <c r="C100" s="761"/>
      <c r="D100" s="740"/>
      <c r="E100" s="31" t="s">
        <v>457</v>
      </c>
      <c r="F100" s="31" t="s">
        <v>458</v>
      </c>
      <c r="G100" s="31" t="s">
        <v>459</v>
      </c>
      <c r="H100" s="31" t="s">
        <v>460</v>
      </c>
      <c r="I100" s="15">
        <v>44927</v>
      </c>
      <c r="J100" s="15">
        <v>45291</v>
      </c>
      <c r="K100" s="758"/>
      <c r="L100" s="713"/>
    </row>
    <row r="101" spans="1:12" ht="69.75" customHeight="1" x14ac:dyDescent="0.25">
      <c r="A101" s="713"/>
      <c r="B101" s="14" t="s">
        <v>19</v>
      </c>
      <c r="C101" s="761"/>
      <c r="D101" s="14" t="s">
        <v>461</v>
      </c>
      <c r="E101" s="31" t="s">
        <v>462</v>
      </c>
      <c r="F101" s="31" t="s">
        <v>463</v>
      </c>
      <c r="G101" s="31" t="s">
        <v>464</v>
      </c>
      <c r="H101" s="31">
        <v>1</v>
      </c>
      <c r="I101" s="15">
        <v>44927</v>
      </c>
      <c r="J101" s="15">
        <v>45291</v>
      </c>
      <c r="K101" s="758"/>
      <c r="L101" s="713"/>
    </row>
    <row r="102" spans="1:12" ht="82.5" customHeight="1" x14ac:dyDescent="0.25">
      <c r="A102" s="713"/>
      <c r="B102" s="14" t="s">
        <v>19</v>
      </c>
      <c r="C102" s="761"/>
      <c r="D102" s="14" t="s">
        <v>55</v>
      </c>
      <c r="E102" s="31" t="s">
        <v>465</v>
      </c>
      <c r="F102" s="31" t="s">
        <v>466</v>
      </c>
      <c r="G102" s="31" t="s">
        <v>467</v>
      </c>
      <c r="H102" s="31" t="s">
        <v>460</v>
      </c>
      <c r="I102" s="15">
        <v>44927</v>
      </c>
      <c r="J102" s="15">
        <v>45291</v>
      </c>
      <c r="K102" s="759"/>
      <c r="L102" s="713"/>
    </row>
    <row r="103" spans="1:12" s="49" customFormat="1" ht="58.5" customHeight="1" x14ac:dyDescent="0.25">
      <c r="A103" s="713"/>
      <c r="B103" s="10" t="s">
        <v>1</v>
      </c>
      <c r="C103" s="10" t="s">
        <v>2</v>
      </c>
      <c r="D103" s="10" t="s">
        <v>3</v>
      </c>
      <c r="E103" s="10" t="s">
        <v>12</v>
      </c>
      <c r="F103" s="10" t="s">
        <v>13</v>
      </c>
      <c r="G103" s="10" t="s">
        <v>16</v>
      </c>
      <c r="H103" s="10" t="s">
        <v>16</v>
      </c>
      <c r="I103" s="11" t="s">
        <v>14</v>
      </c>
      <c r="J103" s="11" t="s">
        <v>15</v>
      </c>
      <c r="K103" s="10" t="s">
        <v>10</v>
      </c>
      <c r="L103" s="713"/>
    </row>
    <row r="104" spans="1:12" ht="59.25" customHeight="1" x14ac:dyDescent="0.25">
      <c r="A104" s="713"/>
      <c r="B104" s="14" t="s">
        <v>53</v>
      </c>
      <c r="C104" s="712" t="str">
        <f>+C99</f>
        <v>OFS 2. Proveer los recursos para el desarrollo misional, acorde con la planeación. priorización y disponibilidad</v>
      </c>
      <c r="D104" s="106" t="s">
        <v>55</v>
      </c>
      <c r="E104" s="31" t="s">
        <v>468</v>
      </c>
      <c r="F104" s="12" t="s">
        <v>62</v>
      </c>
      <c r="G104" s="31" t="s">
        <v>55</v>
      </c>
      <c r="H104" s="31" t="s">
        <v>55</v>
      </c>
      <c r="I104" s="31" t="s">
        <v>469</v>
      </c>
      <c r="J104" s="107">
        <v>1</v>
      </c>
      <c r="K104" s="12" t="s">
        <v>470</v>
      </c>
      <c r="L104" s="713"/>
    </row>
    <row r="105" spans="1:12" ht="59.25" customHeight="1" x14ac:dyDescent="0.25">
      <c r="A105" s="713"/>
      <c r="B105" s="14" t="s">
        <v>53</v>
      </c>
      <c r="C105" s="713"/>
      <c r="D105" s="14" t="str">
        <f>+D99</f>
        <v>OFS 2.1  Identificación y registro de las necesidades de bienes y servicios que requiera la entidad para el desarrollo de sus funciones</v>
      </c>
      <c r="E105" s="31" t="s">
        <v>471</v>
      </c>
      <c r="F105" s="31" t="s">
        <v>130</v>
      </c>
      <c r="G105" s="31" t="s">
        <v>55</v>
      </c>
      <c r="H105" s="31" t="s">
        <v>55</v>
      </c>
      <c r="I105" s="31" t="s">
        <v>472</v>
      </c>
      <c r="J105" s="107">
        <v>1</v>
      </c>
      <c r="K105" s="757" t="s">
        <v>456</v>
      </c>
      <c r="L105" s="713"/>
    </row>
    <row r="106" spans="1:12" ht="68.25" customHeight="1" x14ac:dyDescent="0.25">
      <c r="A106" s="713"/>
      <c r="B106" s="14" t="s">
        <v>19</v>
      </c>
      <c r="C106" s="713"/>
      <c r="D106" s="740" t="s">
        <v>55</v>
      </c>
      <c r="E106" s="31" t="s">
        <v>473</v>
      </c>
      <c r="F106" s="31" t="s">
        <v>130</v>
      </c>
      <c r="G106" s="31" t="s">
        <v>55</v>
      </c>
      <c r="H106" s="31" t="s">
        <v>55</v>
      </c>
      <c r="I106" s="31" t="s">
        <v>474</v>
      </c>
      <c r="J106" s="107">
        <v>1</v>
      </c>
      <c r="K106" s="758"/>
      <c r="L106" s="713"/>
    </row>
    <row r="107" spans="1:12" ht="81" customHeight="1" x14ac:dyDescent="0.25">
      <c r="A107" s="713"/>
      <c r="B107" s="14" t="s">
        <v>19</v>
      </c>
      <c r="C107" s="713"/>
      <c r="D107" s="740"/>
      <c r="E107" s="31" t="s">
        <v>475</v>
      </c>
      <c r="F107" s="31" t="s">
        <v>130</v>
      </c>
      <c r="G107" s="31" t="s">
        <v>55</v>
      </c>
      <c r="H107" s="31" t="s">
        <v>55</v>
      </c>
      <c r="I107" s="31" t="s">
        <v>476</v>
      </c>
      <c r="J107" s="107">
        <v>1</v>
      </c>
      <c r="K107" s="758"/>
      <c r="L107" s="713"/>
    </row>
    <row r="108" spans="1:12" ht="63" customHeight="1" thickBot="1" x14ac:dyDescent="0.3">
      <c r="A108" s="713"/>
      <c r="B108" s="79" t="s">
        <v>19</v>
      </c>
      <c r="C108" s="713"/>
      <c r="D108" s="712"/>
      <c r="E108" s="110" t="s">
        <v>477</v>
      </c>
      <c r="F108" s="110" t="s">
        <v>130</v>
      </c>
      <c r="G108" s="110" t="s">
        <v>55</v>
      </c>
      <c r="H108" s="110" t="s">
        <v>55</v>
      </c>
      <c r="I108" s="110" t="s">
        <v>478</v>
      </c>
      <c r="J108" s="232">
        <v>1</v>
      </c>
      <c r="K108" s="758"/>
      <c r="L108" s="713"/>
    </row>
    <row r="109" spans="1:12" ht="41.25" customHeight="1" thickBot="1" x14ac:dyDescent="0.3">
      <c r="A109" s="709" t="s">
        <v>102</v>
      </c>
      <c r="B109" s="710"/>
      <c r="C109" s="710"/>
      <c r="D109" s="710"/>
      <c r="E109" s="710"/>
      <c r="F109" s="710"/>
      <c r="G109" s="710"/>
      <c r="H109" s="710"/>
      <c r="I109" s="710"/>
      <c r="J109" s="710"/>
      <c r="K109" s="710"/>
      <c r="L109" s="711"/>
    </row>
    <row r="110" spans="1:12" s="49" customFormat="1" ht="63.75" customHeight="1" x14ac:dyDescent="0.25">
      <c r="A110" s="224" t="s">
        <v>0</v>
      </c>
      <c r="B110" s="225" t="s">
        <v>1</v>
      </c>
      <c r="C110" s="225" t="s">
        <v>2</v>
      </c>
      <c r="D110" s="225" t="s">
        <v>3</v>
      </c>
      <c r="E110" s="225" t="s">
        <v>4</v>
      </c>
      <c r="F110" s="225" t="s">
        <v>5</v>
      </c>
      <c r="G110" s="225" t="s">
        <v>6</v>
      </c>
      <c r="H110" s="225" t="s">
        <v>7</v>
      </c>
      <c r="I110" s="226" t="s">
        <v>8</v>
      </c>
      <c r="J110" s="226" t="s">
        <v>9</v>
      </c>
      <c r="K110" s="225" t="s">
        <v>10</v>
      </c>
      <c r="L110" s="225" t="s">
        <v>11</v>
      </c>
    </row>
    <row r="111" spans="1:12" ht="72" customHeight="1" x14ac:dyDescent="0.25">
      <c r="A111" s="740" t="s">
        <v>450</v>
      </c>
      <c r="B111" s="14" t="s">
        <v>53</v>
      </c>
      <c r="C111" s="713" t="s">
        <v>433</v>
      </c>
      <c r="D111" s="12" t="s">
        <v>434</v>
      </c>
      <c r="E111" s="12" t="s">
        <v>435</v>
      </c>
      <c r="F111" s="12" t="s">
        <v>436</v>
      </c>
      <c r="G111" s="12" t="s">
        <v>437</v>
      </c>
      <c r="H111" s="12">
        <v>12</v>
      </c>
      <c r="I111" s="15">
        <v>44927</v>
      </c>
      <c r="J111" s="15">
        <v>45291</v>
      </c>
      <c r="K111" s="740" t="s">
        <v>438</v>
      </c>
      <c r="L111" s="741" t="s">
        <v>96</v>
      </c>
    </row>
    <row r="112" spans="1:12" ht="110.1" customHeight="1" x14ac:dyDescent="0.25">
      <c r="A112" s="740"/>
      <c r="B112" s="79" t="s">
        <v>53</v>
      </c>
      <c r="C112" s="713"/>
      <c r="D112" s="19" t="s">
        <v>434</v>
      </c>
      <c r="E112" s="81" t="s">
        <v>439</v>
      </c>
      <c r="F112" s="19" t="s">
        <v>440</v>
      </c>
      <c r="G112" s="19" t="s">
        <v>437</v>
      </c>
      <c r="H112" s="19">
        <v>4</v>
      </c>
      <c r="I112" s="86">
        <v>44927</v>
      </c>
      <c r="J112" s="86">
        <v>45291</v>
      </c>
      <c r="K112" s="712"/>
      <c r="L112" s="741"/>
    </row>
    <row r="113" spans="1:12" s="49" customFormat="1" ht="58.5" customHeight="1" x14ac:dyDescent="0.25">
      <c r="A113" s="740"/>
      <c r="B113" s="10" t="s">
        <v>1</v>
      </c>
      <c r="C113" s="10" t="s">
        <v>2</v>
      </c>
      <c r="D113" s="10" t="s">
        <v>3</v>
      </c>
      <c r="E113" s="10" t="s">
        <v>12</v>
      </c>
      <c r="F113" s="10" t="s">
        <v>13</v>
      </c>
      <c r="G113" s="10"/>
      <c r="H113" s="10"/>
      <c r="I113" s="11" t="s">
        <v>14</v>
      </c>
      <c r="J113" s="11" t="s">
        <v>15</v>
      </c>
      <c r="K113" s="10" t="s">
        <v>10</v>
      </c>
      <c r="L113" s="741"/>
    </row>
    <row r="114" spans="1:12" ht="66" customHeight="1" x14ac:dyDescent="0.25">
      <c r="A114" s="740"/>
      <c r="B114" s="80" t="s">
        <v>53</v>
      </c>
      <c r="C114" s="713" t="s">
        <v>433</v>
      </c>
      <c r="D114" s="726" t="s">
        <v>441</v>
      </c>
      <c r="E114" s="82" t="s">
        <v>442</v>
      </c>
      <c r="F114" s="78" t="s">
        <v>130</v>
      </c>
      <c r="G114" s="78" t="s">
        <v>55</v>
      </c>
      <c r="H114" s="78" t="s">
        <v>55</v>
      </c>
      <c r="I114" s="108" t="s">
        <v>443</v>
      </c>
      <c r="J114" s="109">
        <v>0.96</v>
      </c>
      <c r="K114" s="725" t="s">
        <v>438</v>
      </c>
      <c r="L114" s="741"/>
    </row>
    <row r="115" spans="1:12" ht="66" customHeight="1" x14ac:dyDescent="0.25">
      <c r="A115" s="740"/>
      <c r="B115" s="12" t="s">
        <v>19</v>
      </c>
      <c r="C115" s="713"/>
      <c r="D115" s="720"/>
      <c r="E115" s="17" t="s">
        <v>444</v>
      </c>
      <c r="F115" s="12" t="s">
        <v>130</v>
      </c>
      <c r="G115" s="12" t="s">
        <v>55</v>
      </c>
      <c r="H115" s="12" t="s">
        <v>55</v>
      </c>
      <c r="I115" s="16" t="s">
        <v>445</v>
      </c>
      <c r="J115" s="28">
        <v>0.92</v>
      </c>
      <c r="K115" s="740"/>
      <c r="L115" s="741"/>
    </row>
    <row r="116" spans="1:12" ht="66" customHeight="1" x14ac:dyDescent="0.25">
      <c r="A116" s="740"/>
      <c r="B116" s="12" t="s">
        <v>19</v>
      </c>
      <c r="C116" s="713"/>
      <c r="D116" s="720"/>
      <c r="E116" s="17" t="s">
        <v>446</v>
      </c>
      <c r="F116" s="12" t="s">
        <v>130</v>
      </c>
      <c r="G116" s="12" t="s">
        <v>55</v>
      </c>
      <c r="H116" s="12" t="s">
        <v>55</v>
      </c>
      <c r="I116" s="16" t="s">
        <v>447</v>
      </c>
      <c r="J116" s="28">
        <v>0.92</v>
      </c>
      <c r="K116" s="740"/>
      <c r="L116" s="741"/>
    </row>
    <row r="117" spans="1:12" ht="66" customHeight="1" thickBot="1" x14ac:dyDescent="0.3">
      <c r="A117" s="712"/>
      <c r="B117" s="19" t="s">
        <v>19</v>
      </c>
      <c r="C117" s="713"/>
      <c r="D117" s="714"/>
      <c r="E117" s="19" t="s">
        <v>448</v>
      </c>
      <c r="F117" s="19" t="s">
        <v>130</v>
      </c>
      <c r="G117" s="19" t="s">
        <v>55</v>
      </c>
      <c r="H117" s="19" t="s">
        <v>55</v>
      </c>
      <c r="I117" s="219" t="s">
        <v>449</v>
      </c>
      <c r="J117" s="233">
        <v>7.0000000000000007E-2</v>
      </c>
      <c r="K117" s="712"/>
      <c r="L117" s="742"/>
    </row>
    <row r="118" spans="1:12" ht="48" customHeight="1" thickBot="1" x14ac:dyDescent="0.3">
      <c r="A118" s="709" t="s">
        <v>103</v>
      </c>
      <c r="B118" s="710"/>
      <c r="C118" s="710"/>
      <c r="D118" s="710"/>
      <c r="E118" s="710"/>
      <c r="F118" s="710"/>
      <c r="G118" s="710"/>
      <c r="H118" s="710"/>
      <c r="I118" s="710"/>
      <c r="J118" s="710"/>
      <c r="K118" s="710"/>
      <c r="L118" s="711"/>
    </row>
    <row r="119" spans="1:12" s="49" customFormat="1" ht="98.25" customHeight="1" x14ac:dyDescent="0.25">
      <c r="A119" s="224" t="s">
        <v>0</v>
      </c>
      <c r="B119" s="225" t="s">
        <v>1</v>
      </c>
      <c r="C119" s="225" t="s">
        <v>2</v>
      </c>
      <c r="D119" s="225" t="s">
        <v>3</v>
      </c>
      <c r="E119" s="225" t="s">
        <v>4</v>
      </c>
      <c r="F119" s="225" t="s">
        <v>5</v>
      </c>
      <c r="G119" s="225" t="s">
        <v>6</v>
      </c>
      <c r="H119" s="225" t="s">
        <v>7</v>
      </c>
      <c r="I119" s="226" t="s">
        <v>8</v>
      </c>
      <c r="J119" s="226" t="s">
        <v>9</v>
      </c>
      <c r="K119" s="225" t="s">
        <v>10</v>
      </c>
      <c r="L119" s="225" t="s">
        <v>11</v>
      </c>
    </row>
    <row r="120" spans="1:12" ht="66" customHeight="1" x14ac:dyDescent="0.25">
      <c r="A120" s="712" t="s">
        <v>237</v>
      </c>
      <c r="B120" s="13" t="s">
        <v>143</v>
      </c>
      <c r="C120" s="720" t="s">
        <v>233</v>
      </c>
      <c r="D120" s="720" t="s">
        <v>234</v>
      </c>
      <c r="E120" s="12" t="s">
        <v>207</v>
      </c>
      <c r="F120" s="12" t="s">
        <v>208</v>
      </c>
      <c r="G120" s="12" t="s">
        <v>209</v>
      </c>
      <c r="H120" s="12">
        <v>12</v>
      </c>
      <c r="I120" s="15">
        <v>44927</v>
      </c>
      <c r="J120" s="15">
        <v>45291</v>
      </c>
      <c r="K120" s="712" t="s">
        <v>210</v>
      </c>
      <c r="L120" s="712" t="s">
        <v>96</v>
      </c>
    </row>
    <row r="121" spans="1:12" ht="106.5" customHeight="1" x14ac:dyDescent="0.25">
      <c r="A121" s="713"/>
      <c r="B121" s="13" t="s">
        <v>19</v>
      </c>
      <c r="C121" s="720"/>
      <c r="D121" s="720"/>
      <c r="E121" s="12" t="s">
        <v>211</v>
      </c>
      <c r="F121" s="12" t="s">
        <v>212</v>
      </c>
      <c r="G121" s="12" t="s">
        <v>213</v>
      </c>
      <c r="H121" s="12">
        <v>4</v>
      </c>
      <c r="I121" s="18">
        <v>44927</v>
      </c>
      <c r="J121" s="15">
        <v>45291</v>
      </c>
      <c r="K121" s="713"/>
      <c r="L121" s="713"/>
    </row>
    <row r="122" spans="1:12" ht="50.25" customHeight="1" x14ac:dyDescent="0.25">
      <c r="A122" s="713"/>
      <c r="B122" s="13" t="s">
        <v>19</v>
      </c>
      <c r="C122" s="720"/>
      <c r="D122" s="720"/>
      <c r="E122" s="12" t="s">
        <v>214</v>
      </c>
      <c r="F122" s="12" t="s">
        <v>215</v>
      </c>
      <c r="G122" s="12" t="s">
        <v>216</v>
      </c>
      <c r="H122" s="12">
        <v>4</v>
      </c>
      <c r="I122" s="16">
        <v>44927</v>
      </c>
      <c r="J122" s="15">
        <v>45291</v>
      </c>
      <c r="K122" s="713"/>
      <c r="L122" s="713"/>
    </row>
    <row r="123" spans="1:12" ht="102.75" customHeight="1" x14ac:dyDescent="0.25">
      <c r="A123" s="713"/>
      <c r="B123" s="13" t="s">
        <v>143</v>
      </c>
      <c r="C123" s="720"/>
      <c r="D123" s="720"/>
      <c r="E123" s="12" t="s">
        <v>217</v>
      </c>
      <c r="F123" s="12" t="s">
        <v>218</v>
      </c>
      <c r="G123" s="12" t="s">
        <v>219</v>
      </c>
      <c r="H123" s="12">
        <v>4</v>
      </c>
      <c r="I123" s="16">
        <v>44927</v>
      </c>
      <c r="J123" s="15">
        <v>45291</v>
      </c>
      <c r="K123" s="713"/>
      <c r="L123" s="713"/>
    </row>
    <row r="124" spans="1:12" ht="110.1" customHeight="1" x14ac:dyDescent="0.25">
      <c r="A124" s="713"/>
      <c r="B124" s="13" t="s">
        <v>19</v>
      </c>
      <c r="C124" s="720"/>
      <c r="D124" s="720"/>
      <c r="E124" s="12" t="s">
        <v>220</v>
      </c>
      <c r="F124" s="12" t="s">
        <v>221</v>
      </c>
      <c r="G124" s="12" t="s">
        <v>222</v>
      </c>
      <c r="H124" s="12">
        <v>1</v>
      </c>
      <c r="I124" s="16">
        <v>45017</v>
      </c>
      <c r="J124" s="15">
        <v>45107</v>
      </c>
      <c r="K124" s="713"/>
      <c r="L124" s="713"/>
    </row>
    <row r="125" spans="1:12" ht="110.1" customHeight="1" x14ac:dyDescent="0.25">
      <c r="A125" s="713"/>
      <c r="B125" s="13" t="s">
        <v>19</v>
      </c>
      <c r="C125" s="720"/>
      <c r="D125" s="720"/>
      <c r="E125" s="12" t="s">
        <v>223</v>
      </c>
      <c r="F125" s="12" t="s">
        <v>224</v>
      </c>
      <c r="G125" s="12" t="s">
        <v>225</v>
      </c>
      <c r="H125" s="12">
        <v>1</v>
      </c>
      <c r="I125" s="16">
        <v>44927</v>
      </c>
      <c r="J125" s="16">
        <v>45016</v>
      </c>
      <c r="K125" s="713"/>
      <c r="L125" s="713"/>
    </row>
    <row r="126" spans="1:12" ht="110.1" customHeight="1" x14ac:dyDescent="0.25">
      <c r="A126" s="713"/>
      <c r="B126" s="13" t="s">
        <v>19</v>
      </c>
      <c r="C126" s="720"/>
      <c r="D126" s="720"/>
      <c r="E126" s="17" t="s">
        <v>226</v>
      </c>
      <c r="F126" s="12" t="s">
        <v>331</v>
      </c>
      <c r="G126" s="17" t="s">
        <v>227</v>
      </c>
      <c r="H126" s="17">
        <v>3</v>
      </c>
      <c r="I126" s="16">
        <v>44927</v>
      </c>
      <c r="J126" s="16">
        <v>45260</v>
      </c>
      <c r="K126" s="713"/>
      <c r="L126" s="713"/>
    </row>
    <row r="127" spans="1:12" ht="110.1" customHeight="1" x14ac:dyDescent="0.25">
      <c r="A127" s="713"/>
      <c r="B127" s="13" t="s">
        <v>19</v>
      </c>
      <c r="C127" s="720"/>
      <c r="D127" s="720"/>
      <c r="E127" s="17" t="s">
        <v>228</v>
      </c>
      <c r="F127" s="12" t="s">
        <v>1427</v>
      </c>
      <c r="G127" s="17" t="s">
        <v>229</v>
      </c>
      <c r="H127" s="17">
        <v>1</v>
      </c>
      <c r="I127" s="16">
        <v>44927</v>
      </c>
      <c r="J127" s="16">
        <v>45107</v>
      </c>
      <c r="K127" s="713"/>
      <c r="L127" s="713"/>
    </row>
    <row r="128" spans="1:12" ht="110.1" customHeight="1" x14ac:dyDescent="0.25">
      <c r="A128" s="713"/>
      <c r="B128" s="13" t="s">
        <v>143</v>
      </c>
      <c r="C128" s="720"/>
      <c r="D128" s="720"/>
      <c r="E128" s="17" t="s">
        <v>230</v>
      </c>
      <c r="F128" s="12" t="s">
        <v>231</v>
      </c>
      <c r="G128" s="17" t="s">
        <v>232</v>
      </c>
      <c r="H128" s="17">
        <v>4</v>
      </c>
      <c r="I128" s="16">
        <v>44927</v>
      </c>
      <c r="J128" s="16">
        <v>45291</v>
      </c>
      <c r="K128" s="725"/>
      <c r="L128" s="713"/>
    </row>
    <row r="129" spans="1:12" s="49" customFormat="1" ht="81.75" customHeight="1" x14ac:dyDescent="0.25">
      <c r="A129" s="713"/>
      <c r="B129" s="10" t="s">
        <v>1</v>
      </c>
      <c r="C129" s="10" t="s">
        <v>2</v>
      </c>
      <c r="D129" s="10" t="s">
        <v>3</v>
      </c>
      <c r="E129" s="10" t="s">
        <v>12</v>
      </c>
      <c r="F129" s="10" t="s">
        <v>13</v>
      </c>
      <c r="G129" s="10" t="s">
        <v>16</v>
      </c>
      <c r="H129" s="10" t="s">
        <v>16</v>
      </c>
      <c r="I129" s="11" t="s">
        <v>14</v>
      </c>
      <c r="J129" s="11" t="s">
        <v>15</v>
      </c>
      <c r="K129" s="10" t="s">
        <v>10</v>
      </c>
      <c r="L129" s="713"/>
    </row>
    <row r="130" spans="1:12" ht="110.1" customHeight="1" x14ac:dyDescent="0.25">
      <c r="A130" s="713"/>
      <c r="B130" s="13" t="s">
        <v>19</v>
      </c>
      <c r="C130" s="720" t="s">
        <v>233</v>
      </c>
      <c r="D130" s="720" t="s">
        <v>234</v>
      </c>
      <c r="E130" s="17" t="s">
        <v>235</v>
      </c>
      <c r="F130" s="12" t="s">
        <v>130</v>
      </c>
      <c r="G130" s="12" t="s">
        <v>55</v>
      </c>
      <c r="H130" s="12" t="s">
        <v>55</v>
      </c>
      <c r="I130" s="16" t="s">
        <v>332</v>
      </c>
      <c r="J130" s="29">
        <v>1</v>
      </c>
      <c r="K130" s="712" t="s">
        <v>210</v>
      </c>
      <c r="L130" s="713"/>
    </row>
    <row r="131" spans="1:12" ht="110.1" customHeight="1" thickBot="1" x14ac:dyDescent="0.3">
      <c r="A131" s="713"/>
      <c r="B131" s="111" t="s">
        <v>19</v>
      </c>
      <c r="C131" s="714"/>
      <c r="D131" s="714"/>
      <c r="E131" s="81" t="s">
        <v>236</v>
      </c>
      <c r="F131" s="19" t="s">
        <v>130</v>
      </c>
      <c r="G131" s="19" t="s">
        <v>55</v>
      </c>
      <c r="H131" s="19" t="s">
        <v>55</v>
      </c>
      <c r="I131" s="219" t="s">
        <v>333</v>
      </c>
      <c r="J131" s="30">
        <v>0.95</v>
      </c>
      <c r="K131" s="716"/>
      <c r="L131" s="713"/>
    </row>
    <row r="132" spans="1:12" ht="63.75" customHeight="1" thickBot="1" x14ac:dyDescent="0.3">
      <c r="A132" s="709" t="s">
        <v>104</v>
      </c>
      <c r="B132" s="710"/>
      <c r="C132" s="710"/>
      <c r="D132" s="710"/>
      <c r="E132" s="710"/>
      <c r="F132" s="710"/>
      <c r="G132" s="710"/>
      <c r="H132" s="710"/>
      <c r="I132" s="710"/>
      <c r="J132" s="710"/>
      <c r="K132" s="710"/>
      <c r="L132" s="711"/>
    </row>
    <row r="133" spans="1:12" s="49" customFormat="1" ht="87.75" customHeight="1" x14ac:dyDescent="0.25">
      <c r="A133" s="234" t="s">
        <v>0</v>
      </c>
      <c r="B133" s="235" t="s">
        <v>1</v>
      </c>
      <c r="C133" s="235" t="s">
        <v>2</v>
      </c>
      <c r="D133" s="235" t="s">
        <v>3</v>
      </c>
      <c r="E133" s="235" t="s">
        <v>4</v>
      </c>
      <c r="F133" s="235" t="s">
        <v>5</v>
      </c>
      <c r="G133" s="235" t="s">
        <v>6</v>
      </c>
      <c r="H133" s="235" t="s">
        <v>7</v>
      </c>
      <c r="I133" s="236" t="s">
        <v>8</v>
      </c>
      <c r="J133" s="236" t="s">
        <v>9</v>
      </c>
      <c r="K133" s="235" t="s">
        <v>10</v>
      </c>
      <c r="L133" s="235" t="s">
        <v>11</v>
      </c>
    </row>
    <row r="134" spans="1:12" ht="110.1" customHeight="1" x14ac:dyDescent="0.25">
      <c r="A134" s="712" t="s">
        <v>271</v>
      </c>
      <c r="B134" s="46" t="s">
        <v>19</v>
      </c>
      <c r="C134" s="733" t="s">
        <v>242</v>
      </c>
      <c r="D134" s="713" t="s">
        <v>241</v>
      </c>
      <c r="E134" s="117" t="s">
        <v>635</v>
      </c>
      <c r="F134" s="117" t="s">
        <v>636</v>
      </c>
      <c r="G134" s="117" t="s">
        <v>608</v>
      </c>
      <c r="H134" s="12">
        <v>1</v>
      </c>
      <c r="I134" s="16">
        <v>45020</v>
      </c>
      <c r="J134" s="15">
        <v>45291</v>
      </c>
      <c r="K134" s="712" t="s">
        <v>248</v>
      </c>
      <c r="L134" s="712" t="s">
        <v>96</v>
      </c>
    </row>
    <row r="135" spans="1:12" ht="110.1" customHeight="1" x14ac:dyDescent="0.25">
      <c r="A135" s="713"/>
      <c r="B135" s="46" t="s">
        <v>143</v>
      </c>
      <c r="C135" s="733"/>
      <c r="D135" s="713"/>
      <c r="E135" s="117" t="s">
        <v>637</v>
      </c>
      <c r="F135" s="117" t="s">
        <v>638</v>
      </c>
      <c r="G135" s="117" t="s">
        <v>1428</v>
      </c>
      <c r="H135" s="12">
        <v>1</v>
      </c>
      <c r="I135" s="16">
        <v>44942</v>
      </c>
      <c r="J135" s="16">
        <v>45016</v>
      </c>
      <c r="K135" s="713"/>
      <c r="L135" s="713"/>
    </row>
    <row r="136" spans="1:12" ht="159.75" customHeight="1" x14ac:dyDescent="0.25">
      <c r="A136" s="713"/>
      <c r="B136" s="46" t="s">
        <v>19</v>
      </c>
      <c r="C136" s="733"/>
      <c r="D136" s="713"/>
      <c r="E136" s="117" t="s">
        <v>1429</v>
      </c>
      <c r="F136" s="117" t="s">
        <v>1430</v>
      </c>
      <c r="G136" s="117" t="s">
        <v>609</v>
      </c>
      <c r="H136" s="12">
        <v>1</v>
      </c>
      <c r="I136" s="16">
        <v>45020</v>
      </c>
      <c r="J136" s="16">
        <v>45291</v>
      </c>
      <c r="K136" s="713"/>
      <c r="L136" s="713"/>
    </row>
    <row r="137" spans="1:12" ht="159.75" customHeight="1" x14ac:dyDescent="0.25">
      <c r="A137" s="713"/>
      <c r="B137" s="46" t="s">
        <v>19</v>
      </c>
      <c r="C137" s="733"/>
      <c r="D137" s="713"/>
      <c r="E137" s="117" t="s">
        <v>639</v>
      </c>
      <c r="F137" s="117" t="s">
        <v>610</v>
      </c>
      <c r="G137" s="117" t="s">
        <v>611</v>
      </c>
      <c r="H137" s="12">
        <v>5</v>
      </c>
      <c r="I137" s="16">
        <v>45108</v>
      </c>
      <c r="J137" s="16">
        <v>45291</v>
      </c>
      <c r="K137" s="713"/>
      <c r="L137" s="713"/>
    </row>
    <row r="138" spans="1:12" ht="159.75" customHeight="1" x14ac:dyDescent="0.25">
      <c r="A138" s="713"/>
      <c r="B138" s="46" t="s">
        <v>19</v>
      </c>
      <c r="C138" s="733"/>
      <c r="D138" s="713"/>
      <c r="E138" s="117" t="s">
        <v>238</v>
      </c>
      <c r="F138" s="117" t="s">
        <v>612</v>
      </c>
      <c r="G138" s="117" t="s">
        <v>239</v>
      </c>
      <c r="H138" s="12">
        <v>1</v>
      </c>
      <c r="I138" s="16">
        <v>45170</v>
      </c>
      <c r="J138" s="16">
        <v>45291</v>
      </c>
      <c r="K138" s="713"/>
      <c r="L138" s="713"/>
    </row>
    <row r="139" spans="1:12" ht="159.75" customHeight="1" x14ac:dyDescent="0.25">
      <c r="A139" s="713"/>
      <c r="B139" s="46" t="s">
        <v>19</v>
      </c>
      <c r="C139" s="733"/>
      <c r="D139" s="713"/>
      <c r="E139" s="117" t="s">
        <v>613</v>
      </c>
      <c r="F139" s="117" t="s">
        <v>640</v>
      </c>
      <c r="G139" s="117" t="s">
        <v>641</v>
      </c>
      <c r="H139" s="12">
        <v>1</v>
      </c>
      <c r="I139" s="16">
        <v>45000</v>
      </c>
      <c r="J139" s="16">
        <v>45291</v>
      </c>
      <c r="K139" s="713"/>
      <c r="L139" s="713"/>
    </row>
    <row r="140" spans="1:12" ht="159.75" customHeight="1" x14ac:dyDescent="0.25">
      <c r="A140" s="713"/>
      <c r="B140" s="46" t="s">
        <v>19</v>
      </c>
      <c r="C140" s="734"/>
      <c r="D140" s="725"/>
      <c r="E140" s="117" t="s">
        <v>240</v>
      </c>
      <c r="F140" s="51" t="s">
        <v>642</v>
      </c>
      <c r="G140" s="51" t="s">
        <v>614</v>
      </c>
      <c r="H140" s="12">
        <v>1</v>
      </c>
      <c r="I140" s="16">
        <v>45020</v>
      </c>
      <c r="J140" s="16">
        <v>45291</v>
      </c>
      <c r="K140" s="725"/>
      <c r="L140" s="713"/>
    </row>
    <row r="141" spans="1:12" s="49" customFormat="1" ht="93" customHeight="1" x14ac:dyDescent="0.25">
      <c r="A141" s="713"/>
      <c r="B141" s="10" t="s">
        <v>1</v>
      </c>
      <c r="C141" s="10" t="s">
        <v>2</v>
      </c>
      <c r="D141" s="10" t="s">
        <v>3</v>
      </c>
      <c r="E141" s="10" t="s">
        <v>12</v>
      </c>
      <c r="F141" s="10" t="s">
        <v>13</v>
      </c>
      <c r="G141" s="10" t="s">
        <v>16</v>
      </c>
      <c r="H141" s="10" t="s">
        <v>16</v>
      </c>
      <c r="I141" s="11" t="s">
        <v>14</v>
      </c>
      <c r="J141" s="11" t="s">
        <v>15</v>
      </c>
      <c r="K141" s="10" t="s">
        <v>10</v>
      </c>
      <c r="L141" s="713"/>
    </row>
    <row r="142" spans="1:12" ht="162.75" customHeight="1" x14ac:dyDescent="0.25">
      <c r="A142" s="713"/>
      <c r="B142" s="14" t="s">
        <v>53</v>
      </c>
      <c r="C142" s="760" t="s">
        <v>241</v>
      </c>
      <c r="D142" s="740" t="s">
        <v>622</v>
      </c>
      <c r="E142" s="114" t="s">
        <v>618</v>
      </c>
      <c r="F142" s="31" t="s">
        <v>54</v>
      </c>
      <c r="G142" s="12" t="s">
        <v>55</v>
      </c>
      <c r="H142" s="12" t="s">
        <v>55</v>
      </c>
      <c r="I142" s="31" t="s">
        <v>615</v>
      </c>
      <c r="J142" s="29">
        <v>1</v>
      </c>
      <c r="K142" s="712" t="s">
        <v>248</v>
      </c>
      <c r="L142" s="713"/>
    </row>
    <row r="143" spans="1:12" ht="110.1" customHeight="1" x14ac:dyDescent="0.25">
      <c r="A143" s="713"/>
      <c r="B143" s="31" t="s">
        <v>19</v>
      </c>
      <c r="C143" s="715"/>
      <c r="D143" s="740"/>
      <c r="E143" s="114" t="s">
        <v>619</v>
      </c>
      <c r="F143" s="31" t="s">
        <v>54</v>
      </c>
      <c r="G143" s="12" t="s">
        <v>55</v>
      </c>
      <c r="H143" s="12" t="s">
        <v>55</v>
      </c>
      <c r="I143" s="31" t="s">
        <v>616</v>
      </c>
      <c r="J143" s="29">
        <v>1</v>
      </c>
      <c r="K143" s="713"/>
      <c r="L143" s="713"/>
    </row>
    <row r="144" spans="1:12" ht="110.1" customHeight="1" x14ac:dyDescent="0.25">
      <c r="A144" s="713"/>
      <c r="B144" s="31" t="s">
        <v>19</v>
      </c>
      <c r="C144" s="715"/>
      <c r="D144" s="740"/>
      <c r="E144" s="114" t="s">
        <v>620</v>
      </c>
      <c r="F144" s="31" t="s">
        <v>54</v>
      </c>
      <c r="G144" s="12" t="s">
        <v>55</v>
      </c>
      <c r="H144" s="12" t="s">
        <v>55</v>
      </c>
      <c r="I144" s="31" t="s">
        <v>617</v>
      </c>
      <c r="J144" s="29">
        <v>1</v>
      </c>
      <c r="K144" s="713"/>
      <c r="L144" s="713"/>
    </row>
    <row r="145" spans="1:12" ht="110.1" customHeight="1" thickBot="1" x14ac:dyDescent="0.3">
      <c r="A145" s="713"/>
      <c r="B145" s="19" t="s">
        <v>143</v>
      </c>
      <c r="C145" s="715"/>
      <c r="D145" s="712"/>
      <c r="E145" s="237" t="s">
        <v>621</v>
      </c>
      <c r="F145" s="110" t="s">
        <v>130</v>
      </c>
      <c r="G145" s="19" t="s">
        <v>55</v>
      </c>
      <c r="H145" s="19" t="s">
        <v>55</v>
      </c>
      <c r="I145" s="110" t="s">
        <v>616</v>
      </c>
      <c r="J145" s="30">
        <v>1</v>
      </c>
      <c r="K145" s="713"/>
      <c r="L145" s="713"/>
    </row>
    <row r="146" spans="1:12" ht="57" customHeight="1" thickBot="1" x14ac:dyDescent="0.3">
      <c r="A146" s="709" t="s">
        <v>105</v>
      </c>
      <c r="B146" s="710"/>
      <c r="C146" s="710"/>
      <c r="D146" s="710"/>
      <c r="E146" s="710"/>
      <c r="F146" s="710"/>
      <c r="G146" s="710"/>
      <c r="H146" s="710"/>
      <c r="I146" s="710"/>
      <c r="J146" s="710"/>
      <c r="K146" s="710"/>
      <c r="L146" s="711"/>
    </row>
    <row r="147" spans="1:12" s="49" customFormat="1" ht="81.75" customHeight="1" x14ac:dyDescent="0.25">
      <c r="A147" s="224" t="s">
        <v>0</v>
      </c>
      <c r="B147" s="225" t="s">
        <v>1</v>
      </c>
      <c r="C147" s="225" t="s">
        <v>2</v>
      </c>
      <c r="D147" s="225" t="s">
        <v>3</v>
      </c>
      <c r="E147" s="225" t="s">
        <v>4</v>
      </c>
      <c r="F147" s="225" t="s">
        <v>5</v>
      </c>
      <c r="G147" s="225" t="s">
        <v>6</v>
      </c>
      <c r="H147" s="225" t="s">
        <v>7</v>
      </c>
      <c r="I147" s="226" t="s">
        <v>8</v>
      </c>
      <c r="J147" s="226" t="s">
        <v>9</v>
      </c>
      <c r="K147" s="225" t="s">
        <v>10</v>
      </c>
      <c r="L147" s="225" t="s">
        <v>11</v>
      </c>
    </row>
    <row r="148" spans="1:12" ht="79.5" customHeight="1" x14ac:dyDescent="0.25">
      <c r="A148" s="712" t="s">
        <v>371</v>
      </c>
      <c r="B148" s="12" t="s">
        <v>19</v>
      </c>
      <c r="C148" s="713" t="s">
        <v>334</v>
      </c>
      <c r="D148" s="715" t="s">
        <v>335</v>
      </c>
      <c r="E148" s="12" t="s">
        <v>336</v>
      </c>
      <c r="F148" s="14" t="s">
        <v>337</v>
      </c>
      <c r="G148" s="14" t="s">
        <v>338</v>
      </c>
      <c r="H148" s="14">
        <v>2</v>
      </c>
      <c r="I148" s="15">
        <v>44936</v>
      </c>
      <c r="J148" s="15">
        <v>45289</v>
      </c>
      <c r="K148" s="712" t="s">
        <v>339</v>
      </c>
      <c r="L148" s="712" t="s">
        <v>96</v>
      </c>
    </row>
    <row r="149" spans="1:12" ht="68.25" customHeight="1" x14ac:dyDescent="0.25">
      <c r="A149" s="713"/>
      <c r="B149" s="12" t="s">
        <v>19</v>
      </c>
      <c r="C149" s="713"/>
      <c r="D149" s="715"/>
      <c r="E149" s="12" t="s">
        <v>340</v>
      </c>
      <c r="F149" s="14" t="s">
        <v>341</v>
      </c>
      <c r="G149" s="14" t="s">
        <v>338</v>
      </c>
      <c r="H149" s="14">
        <v>1</v>
      </c>
      <c r="I149" s="15">
        <v>44936</v>
      </c>
      <c r="J149" s="15">
        <v>45289</v>
      </c>
      <c r="K149" s="713"/>
      <c r="L149" s="713"/>
    </row>
    <row r="150" spans="1:12" ht="66" customHeight="1" x14ac:dyDescent="0.25">
      <c r="A150" s="713"/>
      <c r="B150" s="12" t="s">
        <v>19</v>
      </c>
      <c r="C150" s="713"/>
      <c r="D150" s="715"/>
      <c r="E150" s="12" t="s">
        <v>342</v>
      </c>
      <c r="F150" s="14" t="s">
        <v>343</v>
      </c>
      <c r="G150" s="14" t="s">
        <v>344</v>
      </c>
      <c r="H150" s="14">
        <v>1</v>
      </c>
      <c r="I150" s="15">
        <v>44936</v>
      </c>
      <c r="J150" s="15">
        <v>45260</v>
      </c>
      <c r="K150" s="713"/>
      <c r="L150" s="713"/>
    </row>
    <row r="151" spans="1:12" ht="66" customHeight="1" x14ac:dyDescent="0.25">
      <c r="A151" s="713"/>
      <c r="B151" s="12" t="s">
        <v>19</v>
      </c>
      <c r="C151" s="713"/>
      <c r="D151" s="715"/>
      <c r="E151" s="12" t="s">
        <v>345</v>
      </c>
      <c r="F151" s="14" t="s">
        <v>346</v>
      </c>
      <c r="G151" s="14" t="s">
        <v>347</v>
      </c>
      <c r="H151" s="14">
        <v>1</v>
      </c>
      <c r="I151" s="15">
        <v>44936</v>
      </c>
      <c r="J151" s="15">
        <v>45260</v>
      </c>
      <c r="K151" s="713"/>
      <c r="L151" s="713"/>
    </row>
    <row r="152" spans="1:12" ht="66" customHeight="1" x14ac:dyDescent="0.25">
      <c r="A152" s="713"/>
      <c r="B152" s="12" t="s">
        <v>19</v>
      </c>
      <c r="C152" s="713"/>
      <c r="D152" s="715"/>
      <c r="E152" s="12" t="s">
        <v>348</v>
      </c>
      <c r="F152" s="14" t="s">
        <v>349</v>
      </c>
      <c r="G152" s="14" t="s">
        <v>350</v>
      </c>
      <c r="H152" s="14">
        <v>2</v>
      </c>
      <c r="I152" s="15">
        <v>44936</v>
      </c>
      <c r="J152" s="15">
        <v>45289</v>
      </c>
      <c r="K152" s="713"/>
      <c r="L152" s="713"/>
    </row>
    <row r="153" spans="1:12" ht="123" customHeight="1" x14ac:dyDescent="0.25">
      <c r="A153" s="713"/>
      <c r="B153" s="12" t="s">
        <v>19</v>
      </c>
      <c r="C153" s="713"/>
      <c r="D153" s="715"/>
      <c r="E153" s="12" t="s">
        <v>351</v>
      </c>
      <c r="F153" s="14" t="s">
        <v>352</v>
      </c>
      <c r="G153" s="14" t="s">
        <v>353</v>
      </c>
      <c r="H153" s="14">
        <v>1</v>
      </c>
      <c r="I153" s="15">
        <v>44936</v>
      </c>
      <c r="J153" s="15">
        <v>45280</v>
      </c>
      <c r="K153" s="713"/>
      <c r="L153" s="713"/>
    </row>
    <row r="154" spans="1:12" ht="123" customHeight="1" x14ac:dyDescent="0.25">
      <c r="A154" s="713"/>
      <c r="B154" s="12" t="s">
        <v>19</v>
      </c>
      <c r="C154" s="713"/>
      <c r="D154" s="715"/>
      <c r="E154" s="12" t="s">
        <v>354</v>
      </c>
      <c r="F154" s="14" t="s">
        <v>355</v>
      </c>
      <c r="G154" s="14" t="s">
        <v>356</v>
      </c>
      <c r="H154" s="14">
        <v>1</v>
      </c>
      <c r="I154" s="15">
        <v>44936</v>
      </c>
      <c r="J154" s="15">
        <v>45260</v>
      </c>
      <c r="K154" s="713"/>
      <c r="L154" s="713"/>
    </row>
    <row r="155" spans="1:12" s="49" customFormat="1" ht="78.75" customHeight="1" x14ac:dyDescent="0.25">
      <c r="A155" s="713"/>
      <c r="B155" s="10" t="s">
        <v>1</v>
      </c>
      <c r="C155" s="10" t="s">
        <v>2</v>
      </c>
      <c r="D155" s="10" t="s">
        <v>3</v>
      </c>
      <c r="E155" s="10" t="s">
        <v>12</v>
      </c>
      <c r="F155" s="10" t="s">
        <v>13</v>
      </c>
      <c r="G155" s="10" t="s">
        <v>16</v>
      </c>
      <c r="H155" s="10" t="s">
        <v>16</v>
      </c>
      <c r="I155" s="11" t="s">
        <v>14</v>
      </c>
      <c r="J155" s="11" t="s">
        <v>15</v>
      </c>
      <c r="K155" s="10" t="s">
        <v>10</v>
      </c>
      <c r="L155" s="713"/>
    </row>
    <row r="156" spans="1:12" ht="66" customHeight="1" x14ac:dyDescent="0.25">
      <c r="A156" s="713"/>
      <c r="B156" s="12" t="s">
        <v>53</v>
      </c>
      <c r="C156" s="712" t="s">
        <v>334</v>
      </c>
      <c r="D156" s="19" t="s">
        <v>55</v>
      </c>
      <c r="E156" s="12" t="s">
        <v>357</v>
      </c>
      <c r="F156" s="12" t="s">
        <v>62</v>
      </c>
      <c r="G156" s="12" t="s">
        <v>55</v>
      </c>
      <c r="H156" s="12" t="s">
        <v>55</v>
      </c>
      <c r="I156" s="12" t="s">
        <v>358</v>
      </c>
      <c r="J156" s="29">
        <v>1</v>
      </c>
      <c r="K156" s="712" t="s">
        <v>339</v>
      </c>
      <c r="L156" s="713"/>
    </row>
    <row r="157" spans="1:12" ht="66" customHeight="1" x14ac:dyDescent="0.25">
      <c r="A157" s="713"/>
      <c r="B157" s="12" t="s">
        <v>19</v>
      </c>
      <c r="C157" s="713"/>
      <c r="D157" s="714" t="s">
        <v>335</v>
      </c>
      <c r="E157" s="12" t="s">
        <v>359</v>
      </c>
      <c r="F157" s="12" t="s">
        <v>54</v>
      </c>
      <c r="G157" s="12" t="s">
        <v>55</v>
      </c>
      <c r="H157" s="12" t="s">
        <v>55</v>
      </c>
      <c r="I157" s="18" t="s">
        <v>360</v>
      </c>
      <c r="J157" s="29">
        <v>0.95</v>
      </c>
      <c r="K157" s="713"/>
      <c r="L157" s="713"/>
    </row>
    <row r="158" spans="1:12" ht="66" customHeight="1" x14ac:dyDescent="0.25">
      <c r="A158" s="713"/>
      <c r="B158" s="12" t="s">
        <v>19</v>
      </c>
      <c r="C158" s="713"/>
      <c r="D158" s="715"/>
      <c r="E158" s="12" t="s">
        <v>361</v>
      </c>
      <c r="F158" s="12" t="s">
        <v>54</v>
      </c>
      <c r="G158" s="12" t="s">
        <v>55</v>
      </c>
      <c r="H158" s="12" t="s">
        <v>55</v>
      </c>
      <c r="I158" s="18" t="s">
        <v>362</v>
      </c>
      <c r="J158" s="29">
        <v>0.9</v>
      </c>
      <c r="K158" s="713"/>
      <c r="L158" s="713"/>
    </row>
    <row r="159" spans="1:12" ht="66" customHeight="1" x14ac:dyDescent="0.25">
      <c r="A159" s="713"/>
      <c r="B159" s="12" t="s">
        <v>19</v>
      </c>
      <c r="C159" s="713"/>
      <c r="D159" s="715"/>
      <c r="E159" s="12" t="s">
        <v>363</v>
      </c>
      <c r="F159" s="12" t="s">
        <v>54</v>
      </c>
      <c r="G159" s="12" t="s">
        <v>55</v>
      </c>
      <c r="H159" s="12" t="s">
        <v>55</v>
      </c>
      <c r="I159" s="18" t="s">
        <v>364</v>
      </c>
      <c r="J159" s="29">
        <v>1</v>
      </c>
      <c r="K159" s="713"/>
      <c r="L159" s="713"/>
    </row>
    <row r="160" spans="1:12" ht="66" customHeight="1" x14ac:dyDescent="0.25">
      <c r="A160" s="713"/>
      <c r="B160" s="12" t="s">
        <v>19</v>
      </c>
      <c r="C160" s="713"/>
      <c r="D160" s="715"/>
      <c r="E160" s="12" t="s">
        <v>365</v>
      </c>
      <c r="F160" s="12" t="s">
        <v>54</v>
      </c>
      <c r="G160" s="12" t="s">
        <v>55</v>
      </c>
      <c r="H160" s="12" t="s">
        <v>55</v>
      </c>
      <c r="I160" s="18" t="s">
        <v>366</v>
      </c>
      <c r="J160" s="29">
        <v>1</v>
      </c>
      <c r="K160" s="713"/>
      <c r="L160" s="713"/>
    </row>
    <row r="161" spans="1:12" ht="102" customHeight="1" x14ac:dyDescent="0.25">
      <c r="A161" s="713"/>
      <c r="B161" s="12" t="s">
        <v>19</v>
      </c>
      <c r="C161" s="713"/>
      <c r="D161" s="715"/>
      <c r="E161" s="12" t="s">
        <v>367</v>
      </c>
      <c r="F161" s="12" t="s">
        <v>54</v>
      </c>
      <c r="G161" s="12" t="s">
        <v>55</v>
      </c>
      <c r="H161" s="12" t="s">
        <v>55</v>
      </c>
      <c r="I161" s="18" t="s">
        <v>368</v>
      </c>
      <c r="J161" s="29">
        <v>1</v>
      </c>
      <c r="K161" s="713"/>
      <c r="L161" s="713"/>
    </row>
    <row r="162" spans="1:12" ht="66" customHeight="1" thickBot="1" x14ac:dyDescent="0.3">
      <c r="A162" s="713"/>
      <c r="B162" s="19" t="s">
        <v>19</v>
      </c>
      <c r="C162" s="713"/>
      <c r="D162" s="715"/>
      <c r="E162" s="19" t="s">
        <v>369</v>
      </c>
      <c r="F162" s="19" t="s">
        <v>130</v>
      </c>
      <c r="G162" s="19" t="s">
        <v>55</v>
      </c>
      <c r="H162" s="19" t="s">
        <v>55</v>
      </c>
      <c r="I162" s="50" t="s">
        <v>370</v>
      </c>
      <c r="J162" s="30">
        <v>1</v>
      </c>
      <c r="K162" s="713"/>
      <c r="L162" s="713"/>
    </row>
    <row r="163" spans="1:12" s="48" customFormat="1" ht="49.5" customHeight="1" thickBot="1" x14ac:dyDescent="0.3">
      <c r="A163" s="709" t="s">
        <v>106</v>
      </c>
      <c r="B163" s="710"/>
      <c r="C163" s="710"/>
      <c r="D163" s="710"/>
      <c r="E163" s="710"/>
      <c r="F163" s="710"/>
      <c r="G163" s="710"/>
      <c r="H163" s="710"/>
      <c r="I163" s="710"/>
      <c r="J163" s="710"/>
      <c r="K163" s="710"/>
      <c r="L163" s="711"/>
    </row>
    <row r="164" spans="1:12" s="49" customFormat="1" ht="110.1" customHeight="1" x14ac:dyDescent="0.25">
      <c r="A164" s="224" t="s">
        <v>0</v>
      </c>
      <c r="B164" s="225" t="s">
        <v>1</v>
      </c>
      <c r="C164" s="225" t="s">
        <v>2</v>
      </c>
      <c r="D164" s="225" t="s">
        <v>3</v>
      </c>
      <c r="E164" s="225" t="s">
        <v>4</v>
      </c>
      <c r="F164" s="225" t="s">
        <v>5</v>
      </c>
      <c r="G164" s="225" t="s">
        <v>6</v>
      </c>
      <c r="H164" s="225" t="s">
        <v>7</v>
      </c>
      <c r="I164" s="226" t="s">
        <v>8</v>
      </c>
      <c r="J164" s="226" t="s">
        <v>9</v>
      </c>
      <c r="K164" s="225" t="s">
        <v>10</v>
      </c>
      <c r="L164" s="225" t="s">
        <v>11</v>
      </c>
    </row>
    <row r="165" spans="1:12" ht="110.1" customHeight="1" x14ac:dyDescent="0.25">
      <c r="A165" s="712" t="s">
        <v>1369</v>
      </c>
      <c r="B165" s="19" t="s">
        <v>143</v>
      </c>
      <c r="C165" s="14" t="s">
        <v>334</v>
      </c>
      <c r="D165" s="19" t="s">
        <v>55</v>
      </c>
      <c r="E165" s="17" t="s">
        <v>1372</v>
      </c>
      <c r="F165" s="17" t="s">
        <v>1373</v>
      </c>
      <c r="G165" s="17" t="s">
        <v>1374</v>
      </c>
      <c r="H165" s="17">
        <v>4</v>
      </c>
      <c r="I165" s="18">
        <v>44949</v>
      </c>
      <c r="J165" s="18">
        <v>45291</v>
      </c>
      <c r="K165" s="46" t="s">
        <v>1369</v>
      </c>
      <c r="L165" s="712" t="s">
        <v>96</v>
      </c>
    </row>
    <row r="166" spans="1:12" s="49" customFormat="1" ht="110.1" customHeight="1" x14ac:dyDescent="0.25">
      <c r="A166" s="713"/>
      <c r="B166" s="10" t="s">
        <v>1</v>
      </c>
      <c r="C166" s="10" t="s">
        <v>2</v>
      </c>
      <c r="D166" s="10" t="s">
        <v>3</v>
      </c>
      <c r="E166" s="10" t="s">
        <v>12</v>
      </c>
      <c r="F166" s="10" t="s">
        <v>13</v>
      </c>
      <c r="G166" s="10" t="s">
        <v>16</v>
      </c>
      <c r="H166" s="10" t="s">
        <v>16</v>
      </c>
      <c r="I166" s="11" t="s">
        <v>14</v>
      </c>
      <c r="J166" s="11" t="s">
        <v>15</v>
      </c>
      <c r="K166" s="10" t="s">
        <v>10</v>
      </c>
      <c r="L166" s="713"/>
    </row>
    <row r="167" spans="1:12" ht="110.1" customHeight="1" x14ac:dyDescent="0.25">
      <c r="A167" s="713"/>
      <c r="B167" s="19" t="s">
        <v>143</v>
      </c>
      <c r="C167" s="714" t="s">
        <v>334</v>
      </c>
      <c r="D167" s="19" t="s">
        <v>55</v>
      </c>
      <c r="E167" s="19" t="s">
        <v>1431</v>
      </c>
      <c r="F167" s="19" t="s">
        <v>130</v>
      </c>
      <c r="G167" s="12" t="s">
        <v>55</v>
      </c>
      <c r="H167" s="12" t="s">
        <v>55</v>
      </c>
      <c r="I167" s="219" t="s">
        <v>1370</v>
      </c>
      <c r="J167" s="30">
        <v>1</v>
      </c>
      <c r="K167" s="714" t="s">
        <v>1369</v>
      </c>
      <c r="L167" s="713"/>
    </row>
    <row r="168" spans="1:12" ht="110.1" customHeight="1" thickBot="1" x14ac:dyDescent="0.3">
      <c r="A168" s="713"/>
      <c r="B168" s="19" t="s">
        <v>143</v>
      </c>
      <c r="C168" s="724"/>
      <c r="D168" s="19" t="s">
        <v>55</v>
      </c>
      <c r="E168" s="231" t="s">
        <v>1368</v>
      </c>
      <c r="F168" s="19" t="s">
        <v>130</v>
      </c>
      <c r="G168" s="19" t="s">
        <v>55</v>
      </c>
      <c r="H168" s="19" t="s">
        <v>55</v>
      </c>
      <c r="I168" s="219" t="s">
        <v>1371</v>
      </c>
      <c r="J168" s="30">
        <v>1</v>
      </c>
      <c r="K168" s="724"/>
      <c r="L168" s="713"/>
    </row>
    <row r="169" spans="1:12" ht="56.25" customHeight="1" thickBot="1" x14ac:dyDescent="0.3">
      <c r="A169" s="709" t="s">
        <v>107</v>
      </c>
      <c r="B169" s="710"/>
      <c r="C169" s="710"/>
      <c r="D169" s="710"/>
      <c r="E169" s="710"/>
      <c r="F169" s="710"/>
      <c r="G169" s="710"/>
      <c r="H169" s="710"/>
      <c r="I169" s="710"/>
      <c r="J169" s="710"/>
      <c r="K169" s="710"/>
      <c r="L169" s="711"/>
    </row>
    <row r="170" spans="1:12" s="49" customFormat="1" ht="90.75" customHeight="1" x14ac:dyDescent="0.25">
      <c r="A170" s="224" t="s">
        <v>0</v>
      </c>
      <c r="B170" s="225" t="s">
        <v>1</v>
      </c>
      <c r="C170" s="225" t="s">
        <v>2</v>
      </c>
      <c r="D170" s="225" t="s">
        <v>3</v>
      </c>
      <c r="E170" s="225" t="s">
        <v>4</v>
      </c>
      <c r="F170" s="225" t="s">
        <v>5</v>
      </c>
      <c r="G170" s="225" t="s">
        <v>6</v>
      </c>
      <c r="H170" s="225" t="s">
        <v>7</v>
      </c>
      <c r="I170" s="226" t="s">
        <v>8</v>
      </c>
      <c r="J170" s="226" t="s">
        <v>9</v>
      </c>
      <c r="K170" s="225" t="s">
        <v>10</v>
      </c>
      <c r="L170" s="225" t="s">
        <v>11</v>
      </c>
    </row>
    <row r="171" spans="1:12" ht="110.1" customHeight="1" x14ac:dyDescent="0.25">
      <c r="A171" s="712" t="s">
        <v>623</v>
      </c>
      <c r="B171" s="14" t="s">
        <v>53</v>
      </c>
      <c r="C171" s="712" t="s">
        <v>604</v>
      </c>
      <c r="D171" s="712" t="s">
        <v>594</v>
      </c>
      <c r="E171" s="17" t="s">
        <v>524</v>
      </c>
      <c r="F171" s="17" t="s">
        <v>525</v>
      </c>
      <c r="G171" s="17" t="s">
        <v>526</v>
      </c>
      <c r="H171" s="17">
        <v>2</v>
      </c>
      <c r="I171" s="18">
        <v>44988</v>
      </c>
      <c r="J171" s="18">
        <v>45169</v>
      </c>
      <c r="K171" s="712" t="s">
        <v>659</v>
      </c>
      <c r="L171" s="712" t="s">
        <v>96</v>
      </c>
    </row>
    <row r="172" spans="1:12" ht="110.1" customHeight="1" x14ac:dyDescent="0.25">
      <c r="A172" s="713"/>
      <c r="B172" s="14" t="s">
        <v>19</v>
      </c>
      <c r="C172" s="713"/>
      <c r="D172" s="713"/>
      <c r="E172" s="17" t="s">
        <v>527</v>
      </c>
      <c r="F172" s="17" t="s">
        <v>528</v>
      </c>
      <c r="G172" s="17" t="s">
        <v>529</v>
      </c>
      <c r="H172" s="17">
        <v>1</v>
      </c>
      <c r="I172" s="18">
        <v>45078</v>
      </c>
      <c r="J172" s="18">
        <v>45290</v>
      </c>
      <c r="K172" s="713"/>
      <c r="L172" s="713"/>
    </row>
    <row r="173" spans="1:12" ht="110.1" customHeight="1" x14ac:dyDescent="0.25">
      <c r="A173" s="713"/>
      <c r="B173" s="14" t="s">
        <v>53</v>
      </c>
      <c r="C173" s="713"/>
      <c r="D173" s="713"/>
      <c r="E173" s="17" t="s">
        <v>530</v>
      </c>
      <c r="F173" s="17" t="s">
        <v>530</v>
      </c>
      <c r="G173" s="17" t="s">
        <v>531</v>
      </c>
      <c r="H173" s="17">
        <v>3</v>
      </c>
      <c r="I173" s="18">
        <v>44929</v>
      </c>
      <c r="J173" s="18">
        <v>44957</v>
      </c>
      <c r="K173" s="713"/>
      <c r="L173" s="713"/>
    </row>
    <row r="174" spans="1:12" ht="110.1" customHeight="1" x14ac:dyDescent="0.25">
      <c r="A174" s="713"/>
      <c r="B174" s="14" t="s">
        <v>19</v>
      </c>
      <c r="C174" s="713"/>
      <c r="D174" s="713"/>
      <c r="E174" s="17" t="s">
        <v>532</v>
      </c>
      <c r="F174" s="17" t="s">
        <v>533</v>
      </c>
      <c r="G174" s="17" t="s">
        <v>534</v>
      </c>
      <c r="H174" s="17">
        <v>1</v>
      </c>
      <c r="I174" s="18">
        <v>44958</v>
      </c>
      <c r="J174" s="18">
        <v>45045</v>
      </c>
      <c r="K174" s="713"/>
      <c r="L174" s="713"/>
    </row>
    <row r="175" spans="1:12" ht="110.1" customHeight="1" x14ac:dyDescent="0.25">
      <c r="A175" s="713"/>
      <c r="B175" s="14" t="s">
        <v>19</v>
      </c>
      <c r="C175" s="713"/>
      <c r="D175" s="713"/>
      <c r="E175" s="17" t="s">
        <v>535</v>
      </c>
      <c r="F175" s="17" t="s">
        <v>536</v>
      </c>
      <c r="G175" s="17" t="s">
        <v>1383</v>
      </c>
      <c r="H175" s="17">
        <v>1</v>
      </c>
      <c r="I175" s="18">
        <v>45245</v>
      </c>
      <c r="J175" s="18">
        <v>45290</v>
      </c>
      <c r="K175" s="713"/>
      <c r="L175" s="713"/>
    </row>
    <row r="176" spans="1:12" ht="110.1" customHeight="1" x14ac:dyDescent="0.25">
      <c r="A176" s="713"/>
      <c r="B176" s="14" t="s">
        <v>19</v>
      </c>
      <c r="C176" s="713"/>
      <c r="D176" s="713"/>
      <c r="E176" s="17" t="s">
        <v>537</v>
      </c>
      <c r="F176" s="17" t="s">
        <v>538</v>
      </c>
      <c r="G176" s="17" t="s">
        <v>539</v>
      </c>
      <c r="H176" s="17">
        <v>2</v>
      </c>
      <c r="I176" s="18">
        <v>45261</v>
      </c>
      <c r="J176" s="18">
        <v>45291</v>
      </c>
      <c r="K176" s="713"/>
      <c r="L176" s="713"/>
    </row>
    <row r="177" spans="1:12" ht="110.1" customHeight="1" x14ac:dyDescent="0.25">
      <c r="A177" s="713"/>
      <c r="B177" s="14" t="s">
        <v>19</v>
      </c>
      <c r="C177" s="713"/>
      <c r="D177" s="713"/>
      <c r="E177" s="17" t="s">
        <v>540</v>
      </c>
      <c r="F177" s="17" t="s">
        <v>590</v>
      </c>
      <c r="G177" s="17" t="s">
        <v>541</v>
      </c>
      <c r="H177" s="17">
        <v>1</v>
      </c>
      <c r="I177" s="18">
        <v>44929</v>
      </c>
      <c r="J177" s="18">
        <v>44957</v>
      </c>
      <c r="K177" s="713"/>
      <c r="L177" s="713"/>
    </row>
    <row r="178" spans="1:12" ht="110.1" customHeight="1" x14ac:dyDescent="0.25">
      <c r="A178" s="713"/>
      <c r="B178" s="14" t="s">
        <v>19</v>
      </c>
      <c r="C178" s="713"/>
      <c r="D178" s="713"/>
      <c r="E178" s="17" t="s">
        <v>1382</v>
      </c>
      <c r="F178" s="17" t="s">
        <v>1382</v>
      </c>
      <c r="G178" s="17" t="s">
        <v>542</v>
      </c>
      <c r="H178" s="17">
        <v>4</v>
      </c>
      <c r="I178" s="18">
        <v>44929</v>
      </c>
      <c r="J178" s="18">
        <v>45290</v>
      </c>
      <c r="K178" s="713"/>
      <c r="L178" s="713"/>
    </row>
    <row r="179" spans="1:12" ht="110.1" customHeight="1" x14ac:dyDescent="0.25">
      <c r="A179" s="713"/>
      <c r="B179" s="14" t="s">
        <v>53</v>
      </c>
      <c r="C179" s="713"/>
      <c r="D179" s="713"/>
      <c r="E179" s="17" t="s">
        <v>543</v>
      </c>
      <c r="F179" s="17" t="s">
        <v>544</v>
      </c>
      <c r="G179" s="17" t="s">
        <v>545</v>
      </c>
      <c r="H179" s="17">
        <v>2</v>
      </c>
      <c r="I179" s="18">
        <v>44958</v>
      </c>
      <c r="J179" s="18">
        <v>45045</v>
      </c>
      <c r="K179" s="713"/>
      <c r="L179" s="713"/>
    </row>
    <row r="180" spans="1:12" ht="110.1" customHeight="1" x14ac:dyDescent="0.25">
      <c r="A180" s="713"/>
      <c r="B180" s="14" t="s">
        <v>19</v>
      </c>
      <c r="C180" s="713"/>
      <c r="D180" s="713"/>
      <c r="E180" s="17" t="s">
        <v>546</v>
      </c>
      <c r="F180" s="17" t="s">
        <v>547</v>
      </c>
      <c r="G180" s="17" t="s">
        <v>548</v>
      </c>
      <c r="H180" s="17" t="s">
        <v>549</v>
      </c>
      <c r="I180" s="18">
        <v>44958</v>
      </c>
      <c r="J180" s="18">
        <v>45290</v>
      </c>
      <c r="K180" s="713"/>
      <c r="L180" s="713"/>
    </row>
    <row r="181" spans="1:12" ht="110.1" customHeight="1" x14ac:dyDescent="0.25">
      <c r="A181" s="713"/>
      <c r="B181" s="14" t="s">
        <v>53</v>
      </c>
      <c r="C181" s="713"/>
      <c r="D181" s="713"/>
      <c r="E181" s="17" t="s">
        <v>550</v>
      </c>
      <c r="F181" s="17" t="s">
        <v>551</v>
      </c>
      <c r="G181" s="17" t="s">
        <v>552</v>
      </c>
      <c r="H181" s="17">
        <v>1</v>
      </c>
      <c r="I181" s="18">
        <v>44929</v>
      </c>
      <c r="J181" s="18">
        <v>45291</v>
      </c>
      <c r="K181" s="713"/>
      <c r="L181" s="713"/>
    </row>
    <row r="182" spans="1:12" ht="110.1" customHeight="1" x14ac:dyDescent="0.25">
      <c r="A182" s="713"/>
      <c r="B182" s="14" t="s">
        <v>19</v>
      </c>
      <c r="C182" s="713"/>
      <c r="D182" s="725"/>
      <c r="E182" s="17" t="s">
        <v>553</v>
      </c>
      <c r="F182" s="17" t="s">
        <v>553</v>
      </c>
      <c r="G182" s="17" t="s">
        <v>554</v>
      </c>
      <c r="H182" s="17" t="s">
        <v>555</v>
      </c>
      <c r="I182" s="18">
        <v>44929</v>
      </c>
      <c r="J182" s="18">
        <v>45290</v>
      </c>
      <c r="K182" s="713"/>
      <c r="L182" s="713"/>
    </row>
    <row r="183" spans="1:12" ht="110.1" customHeight="1" x14ac:dyDescent="0.25">
      <c r="A183" s="713"/>
      <c r="B183" s="14" t="s">
        <v>19</v>
      </c>
      <c r="C183" s="713"/>
      <c r="D183" s="712" t="s">
        <v>597</v>
      </c>
      <c r="E183" s="17" t="s">
        <v>556</v>
      </c>
      <c r="F183" s="17" t="s">
        <v>557</v>
      </c>
      <c r="G183" s="17" t="s">
        <v>558</v>
      </c>
      <c r="H183" s="17">
        <v>1</v>
      </c>
      <c r="I183" s="18">
        <v>44929</v>
      </c>
      <c r="J183" s="18">
        <v>44957</v>
      </c>
      <c r="K183" s="713"/>
      <c r="L183" s="713"/>
    </row>
    <row r="184" spans="1:12" ht="110.1" customHeight="1" x14ac:dyDescent="0.25">
      <c r="A184" s="713"/>
      <c r="B184" s="14" t="s">
        <v>19</v>
      </c>
      <c r="C184" s="713"/>
      <c r="D184" s="713"/>
      <c r="E184" s="17" t="s">
        <v>559</v>
      </c>
      <c r="F184" s="17" t="s">
        <v>560</v>
      </c>
      <c r="G184" s="17" t="s">
        <v>558</v>
      </c>
      <c r="H184" s="17">
        <v>3</v>
      </c>
      <c r="I184" s="18">
        <v>45000</v>
      </c>
      <c r="J184" s="18">
        <v>45234</v>
      </c>
      <c r="K184" s="713"/>
      <c r="L184" s="713"/>
    </row>
    <row r="185" spans="1:12" ht="110.1" customHeight="1" x14ac:dyDescent="0.25">
      <c r="A185" s="713"/>
      <c r="B185" s="14" t="s">
        <v>19</v>
      </c>
      <c r="C185" s="713"/>
      <c r="D185" s="713"/>
      <c r="E185" s="17" t="s">
        <v>561</v>
      </c>
      <c r="F185" s="17" t="s">
        <v>562</v>
      </c>
      <c r="G185" s="17" t="s">
        <v>563</v>
      </c>
      <c r="H185" s="17">
        <v>1</v>
      </c>
      <c r="I185" s="18">
        <v>44929</v>
      </c>
      <c r="J185" s="18">
        <v>44957</v>
      </c>
      <c r="K185" s="713"/>
      <c r="L185" s="713"/>
    </row>
    <row r="186" spans="1:12" ht="110.1" customHeight="1" x14ac:dyDescent="0.25">
      <c r="A186" s="713"/>
      <c r="B186" s="14" t="s">
        <v>19</v>
      </c>
      <c r="C186" s="713"/>
      <c r="D186" s="713"/>
      <c r="E186" s="17" t="s">
        <v>564</v>
      </c>
      <c r="F186" s="17" t="s">
        <v>564</v>
      </c>
      <c r="G186" s="17" t="s">
        <v>565</v>
      </c>
      <c r="H186" s="17">
        <v>1</v>
      </c>
      <c r="I186" s="18">
        <v>44929</v>
      </c>
      <c r="J186" s="18">
        <v>44957</v>
      </c>
      <c r="K186" s="713"/>
      <c r="L186" s="713"/>
    </row>
    <row r="187" spans="1:12" ht="110.1" customHeight="1" x14ac:dyDescent="0.25">
      <c r="A187" s="713"/>
      <c r="B187" s="14" t="s">
        <v>19</v>
      </c>
      <c r="C187" s="713"/>
      <c r="D187" s="713"/>
      <c r="E187" s="17" t="s">
        <v>566</v>
      </c>
      <c r="F187" s="17" t="s">
        <v>566</v>
      </c>
      <c r="G187" s="17" t="s">
        <v>565</v>
      </c>
      <c r="H187" s="17">
        <v>2</v>
      </c>
      <c r="I187" s="18">
        <v>45021</v>
      </c>
      <c r="J187" s="18">
        <v>45199</v>
      </c>
      <c r="K187" s="713"/>
      <c r="L187" s="713"/>
    </row>
    <row r="188" spans="1:12" ht="110.1" customHeight="1" x14ac:dyDescent="0.25">
      <c r="A188" s="713"/>
      <c r="B188" s="14" t="s">
        <v>19</v>
      </c>
      <c r="C188" s="713"/>
      <c r="D188" s="713"/>
      <c r="E188" s="17" t="s">
        <v>567</v>
      </c>
      <c r="F188" s="17" t="s">
        <v>567</v>
      </c>
      <c r="G188" s="17" t="s">
        <v>568</v>
      </c>
      <c r="H188" s="17">
        <v>1</v>
      </c>
      <c r="I188" s="18">
        <v>44929</v>
      </c>
      <c r="J188" s="18">
        <v>44957</v>
      </c>
      <c r="K188" s="713"/>
      <c r="L188" s="713"/>
    </row>
    <row r="189" spans="1:12" ht="110.1" customHeight="1" x14ac:dyDescent="0.25">
      <c r="A189" s="713"/>
      <c r="B189" s="14" t="s">
        <v>19</v>
      </c>
      <c r="C189" s="713"/>
      <c r="D189" s="713"/>
      <c r="E189" s="17" t="s">
        <v>569</v>
      </c>
      <c r="F189" s="17" t="s">
        <v>569</v>
      </c>
      <c r="G189" s="17" t="s">
        <v>568</v>
      </c>
      <c r="H189" s="17">
        <v>3</v>
      </c>
      <c r="I189" s="18">
        <v>45000</v>
      </c>
      <c r="J189" s="18">
        <v>45234</v>
      </c>
      <c r="K189" s="713"/>
      <c r="L189" s="713"/>
    </row>
    <row r="190" spans="1:12" ht="110.1" customHeight="1" x14ac:dyDescent="0.25">
      <c r="A190" s="713"/>
      <c r="B190" s="14" t="s">
        <v>143</v>
      </c>
      <c r="C190" s="713"/>
      <c r="D190" s="725"/>
      <c r="E190" s="17" t="s">
        <v>570</v>
      </c>
      <c r="F190" s="17" t="s">
        <v>571</v>
      </c>
      <c r="G190" s="17" t="s">
        <v>572</v>
      </c>
      <c r="H190" s="17">
        <v>4</v>
      </c>
      <c r="I190" s="18">
        <v>44929</v>
      </c>
      <c r="J190" s="18">
        <v>45291</v>
      </c>
      <c r="K190" s="713"/>
      <c r="L190" s="713"/>
    </row>
    <row r="191" spans="1:12" ht="110.1" customHeight="1" x14ac:dyDescent="0.25">
      <c r="A191" s="713"/>
      <c r="B191" s="14" t="s">
        <v>143</v>
      </c>
      <c r="C191" s="713"/>
      <c r="D191" s="740" t="s">
        <v>573</v>
      </c>
      <c r="E191" s="17" t="s">
        <v>574</v>
      </c>
      <c r="F191" s="17" t="s">
        <v>575</v>
      </c>
      <c r="G191" s="17" t="s">
        <v>576</v>
      </c>
      <c r="H191" s="17">
        <v>1</v>
      </c>
      <c r="I191" s="18">
        <v>45108</v>
      </c>
      <c r="J191" s="18">
        <v>45290</v>
      </c>
      <c r="K191" s="713"/>
      <c r="L191" s="713"/>
    </row>
    <row r="192" spans="1:12" ht="110.1" customHeight="1" x14ac:dyDescent="0.25">
      <c r="A192" s="713"/>
      <c r="B192" s="14" t="s">
        <v>19</v>
      </c>
      <c r="C192" s="713"/>
      <c r="D192" s="740"/>
      <c r="E192" s="17" t="s">
        <v>577</v>
      </c>
      <c r="F192" s="17" t="s">
        <v>577</v>
      </c>
      <c r="G192" s="17" t="s">
        <v>578</v>
      </c>
      <c r="H192" s="17">
        <v>1</v>
      </c>
      <c r="I192" s="18">
        <v>45017</v>
      </c>
      <c r="J192" s="18">
        <v>45230</v>
      </c>
      <c r="K192" s="713"/>
      <c r="L192" s="713"/>
    </row>
    <row r="193" spans="1:34" ht="110.1" customHeight="1" x14ac:dyDescent="0.25">
      <c r="A193" s="713"/>
      <c r="B193" s="14" t="s">
        <v>19</v>
      </c>
      <c r="C193" s="713"/>
      <c r="D193" s="740"/>
      <c r="E193" s="17" t="s">
        <v>579</v>
      </c>
      <c r="F193" s="17" t="s">
        <v>579</v>
      </c>
      <c r="G193" s="17" t="s">
        <v>580</v>
      </c>
      <c r="H193" s="17">
        <v>1</v>
      </c>
      <c r="I193" s="18">
        <v>45170</v>
      </c>
      <c r="J193" s="18">
        <v>45291</v>
      </c>
      <c r="K193" s="713"/>
      <c r="L193" s="713"/>
    </row>
    <row r="194" spans="1:34" ht="110.1" customHeight="1" x14ac:dyDescent="0.25">
      <c r="A194" s="713"/>
      <c r="B194" s="14" t="s">
        <v>19</v>
      </c>
      <c r="C194" s="713"/>
      <c r="D194" s="740"/>
      <c r="E194" s="17" t="s">
        <v>581</v>
      </c>
      <c r="F194" s="17" t="s">
        <v>582</v>
      </c>
      <c r="G194" s="17" t="s">
        <v>583</v>
      </c>
      <c r="H194" s="17">
        <v>1</v>
      </c>
      <c r="I194" s="18">
        <v>45202</v>
      </c>
      <c r="J194" s="18">
        <v>45290</v>
      </c>
      <c r="K194" s="713"/>
      <c r="L194" s="713"/>
    </row>
    <row r="195" spans="1:34" ht="110.1" customHeight="1" x14ac:dyDescent="0.25">
      <c r="A195" s="713"/>
      <c r="B195" s="14" t="s">
        <v>19</v>
      </c>
      <c r="C195" s="713"/>
      <c r="D195" s="740"/>
      <c r="E195" s="17" t="s">
        <v>584</v>
      </c>
      <c r="F195" s="17" t="s">
        <v>585</v>
      </c>
      <c r="G195" s="17" t="s">
        <v>586</v>
      </c>
      <c r="H195" s="17" t="s">
        <v>587</v>
      </c>
      <c r="I195" s="18">
        <v>45017</v>
      </c>
      <c r="J195" s="18">
        <v>45260</v>
      </c>
      <c r="K195" s="713"/>
      <c r="L195" s="713"/>
    </row>
    <row r="196" spans="1:34" ht="110.1" customHeight="1" x14ac:dyDescent="0.25">
      <c r="A196" s="713"/>
      <c r="B196" s="14" t="s">
        <v>19</v>
      </c>
      <c r="C196" s="725"/>
      <c r="D196" s="740"/>
      <c r="E196" s="17" t="s">
        <v>588</v>
      </c>
      <c r="F196" s="17" t="s">
        <v>588</v>
      </c>
      <c r="G196" s="17" t="s">
        <v>589</v>
      </c>
      <c r="H196" s="17">
        <v>1</v>
      </c>
      <c r="I196" s="18">
        <v>45110</v>
      </c>
      <c r="J196" s="18">
        <v>45290</v>
      </c>
      <c r="K196" s="725"/>
      <c r="L196" s="713"/>
    </row>
    <row r="197" spans="1:34" s="49" customFormat="1" ht="71.25" customHeight="1" x14ac:dyDescent="0.25">
      <c r="A197" s="713"/>
      <c r="B197" s="10" t="s">
        <v>1</v>
      </c>
      <c r="C197" s="10" t="s">
        <v>2</v>
      </c>
      <c r="D197" s="10" t="s">
        <v>3</v>
      </c>
      <c r="E197" s="10" t="s">
        <v>12</v>
      </c>
      <c r="F197" s="10" t="s">
        <v>13</v>
      </c>
      <c r="G197" s="10" t="s">
        <v>16</v>
      </c>
      <c r="H197" s="10" t="s">
        <v>16</v>
      </c>
      <c r="I197" s="11" t="s">
        <v>14</v>
      </c>
      <c r="J197" s="11" t="s">
        <v>15</v>
      </c>
      <c r="K197" s="10" t="s">
        <v>10</v>
      </c>
      <c r="L197" s="713"/>
    </row>
    <row r="198" spans="1:34" ht="110.1" customHeight="1" x14ac:dyDescent="0.25">
      <c r="A198" s="713"/>
      <c r="B198" s="12" t="s">
        <v>53</v>
      </c>
      <c r="C198" s="714" t="s">
        <v>604</v>
      </c>
      <c r="D198" s="12" t="s">
        <v>55</v>
      </c>
      <c r="E198" s="12" t="s">
        <v>591</v>
      </c>
      <c r="F198" s="12" t="s">
        <v>62</v>
      </c>
      <c r="G198" s="12" t="s">
        <v>55</v>
      </c>
      <c r="H198" s="12" t="s">
        <v>55</v>
      </c>
      <c r="I198" s="16" t="s">
        <v>592</v>
      </c>
      <c r="J198" s="29">
        <v>1</v>
      </c>
      <c r="K198" s="717" t="s">
        <v>593</v>
      </c>
      <c r="L198" s="713"/>
    </row>
    <row r="199" spans="1:34" ht="110.1" customHeight="1" x14ac:dyDescent="0.25">
      <c r="A199" s="713"/>
      <c r="B199" s="12" t="s">
        <v>53</v>
      </c>
      <c r="C199" s="715"/>
      <c r="D199" s="12" t="s">
        <v>594</v>
      </c>
      <c r="E199" s="12" t="s">
        <v>595</v>
      </c>
      <c r="F199" s="12" t="s">
        <v>130</v>
      </c>
      <c r="G199" s="12" t="s">
        <v>55</v>
      </c>
      <c r="H199" s="12" t="s">
        <v>55</v>
      </c>
      <c r="I199" s="16" t="s">
        <v>596</v>
      </c>
      <c r="J199" s="29">
        <v>1</v>
      </c>
      <c r="K199" s="718"/>
      <c r="L199" s="713"/>
    </row>
    <row r="200" spans="1:34" ht="110.1" customHeight="1" x14ac:dyDescent="0.25">
      <c r="A200" s="713"/>
      <c r="B200" s="12" t="s">
        <v>53</v>
      </c>
      <c r="C200" s="715"/>
      <c r="D200" s="720" t="s">
        <v>597</v>
      </c>
      <c r="E200" s="12" t="s">
        <v>598</v>
      </c>
      <c r="F200" s="12" t="s">
        <v>54</v>
      </c>
      <c r="G200" s="12" t="s">
        <v>55</v>
      </c>
      <c r="H200" s="12" t="s">
        <v>55</v>
      </c>
      <c r="I200" s="16" t="s">
        <v>599</v>
      </c>
      <c r="J200" s="29">
        <v>0.9</v>
      </c>
      <c r="K200" s="718"/>
      <c r="L200" s="713"/>
    </row>
    <row r="201" spans="1:34" ht="110.1" customHeight="1" x14ac:dyDescent="0.25">
      <c r="A201" s="713"/>
      <c r="B201" s="12" t="s">
        <v>19</v>
      </c>
      <c r="C201" s="715"/>
      <c r="D201" s="720"/>
      <c r="E201" s="12" t="s">
        <v>600</v>
      </c>
      <c r="F201" s="12" t="s">
        <v>130</v>
      </c>
      <c r="G201" s="12" t="s">
        <v>55</v>
      </c>
      <c r="H201" s="12" t="s">
        <v>55</v>
      </c>
      <c r="I201" s="16" t="s">
        <v>601</v>
      </c>
      <c r="J201" s="29">
        <v>1</v>
      </c>
      <c r="K201" s="718"/>
      <c r="L201" s="713"/>
    </row>
    <row r="202" spans="1:34" ht="110.1" customHeight="1" thickBot="1" x14ac:dyDescent="0.3">
      <c r="A202" s="713"/>
      <c r="B202" s="19" t="s">
        <v>53</v>
      </c>
      <c r="C202" s="715"/>
      <c r="D202" s="19" t="s">
        <v>573</v>
      </c>
      <c r="E202" s="19" t="s">
        <v>602</v>
      </c>
      <c r="F202" s="19" t="s">
        <v>130</v>
      </c>
      <c r="G202" s="19" t="s">
        <v>55</v>
      </c>
      <c r="H202" s="19" t="s">
        <v>55</v>
      </c>
      <c r="I202" s="219" t="s">
        <v>603</v>
      </c>
      <c r="J202" s="30">
        <v>1</v>
      </c>
      <c r="K202" s="718"/>
      <c r="L202" s="713"/>
    </row>
    <row r="203" spans="1:34" ht="57.75" customHeight="1" thickBot="1" x14ac:dyDescent="0.3">
      <c r="A203" s="709" t="s">
        <v>108</v>
      </c>
      <c r="B203" s="710"/>
      <c r="C203" s="710"/>
      <c r="D203" s="710"/>
      <c r="E203" s="710"/>
      <c r="F203" s="710"/>
      <c r="G203" s="710"/>
      <c r="H203" s="710"/>
      <c r="I203" s="710"/>
      <c r="J203" s="710"/>
      <c r="K203" s="710"/>
      <c r="L203" s="711"/>
    </row>
    <row r="204" spans="1:34" ht="110.1" customHeight="1" x14ac:dyDescent="0.25">
      <c r="A204" s="238" t="s">
        <v>0</v>
      </c>
      <c r="B204" s="239" t="s">
        <v>1</v>
      </c>
      <c r="C204" s="239" t="s">
        <v>2</v>
      </c>
      <c r="D204" s="239" t="s">
        <v>3</v>
      </c>
      <c r="E204" s="239" t="s">
        <v>4</v>
      </c>
      <c r="F204" s="239" t="s">
        <v>5</v>
      </c>
      <c r="G204" s="239" t="s">
        <v>6</v>
      </c>
      <c r="H204" s="239" t="s">
        <v>7</v>
      </c>
      <c r="I204" s="240" t="s">
        <v>8</v>
      </c>
      <c r="J204" s="240" t="s">
        <v>9</v>
      </c>
      <c r="K204" s="239" t="s">
        <v>10</v>
      </c>
      <c r="L204" s="239" t="s">
        <v>11</v>
      </c>
    </row>
    <row r="205" spans="1:34" ht="143.25" customHeight="1" x14ac:dyDescent="0.25">
      <c r="A205" s="740" t="s">
        <v>624</v>
      </c>
      <c r="B205" s="12" t="s">
        <v>19</v>
      </c>
      <c r="C205" s="14" t="s">
        <v>517</v>
      </c>
      <c r="D205" s="12" t="s">
        <v>55</v>
      </c>
      <c r="E205" s="12" t="s">
        <v>518</v>
      </c>
      <c r="F205" s="14" t="s">
        <v>519</v>
      </c>
      <c r="G205" s="14" t="s">
        <v>520</v>
      </c>
      <c r="H205" s="14">
        <v>2</v>
      </c>
      <c r="I205" s="15">
        <v>44928</v>
      </c>
      <c r="J205" s="15">
        <v>45291</v>
      </c>
      <c r="K205" s="14" t="s">
        <v>521</v>
      </c>
      <c r="L205" s="740" t="s">
        <v>96</v>
      </c>
    </row>
    <row r="206" spans="1:34" s="49" customFormat="1" ht="110.1" customHeight="1" x14ac:dyDescent="0.25">
      <c r="A206" s="740"/>
      <c r="B206" s="10" t="s">
        <v>1</v>
      </c>
      <c r="C206" s="10" t="s">
        <v>2</v>
      </c>
      <c r="D206" s="10" t="s">
        <v>3</v>
      </c>
      <c r="E206" s="10" t="s">
        <v>12</v>
      </c>
      <c r="F206" s="10" t="s">
        <v>13</v>
      </c>
      <c r="G206" s="10" t="s">
        <v>16</v>
      </c>
      <c r="H206" s="10" t="s">
        <v>16</v>
      </c>
      <c r="I206" s="11" t="s">
        <v>14</v>
      </c>
      <c r="J206" s="11" t="s">
        <v>15</v>
      </c>
      <c r="K206" s="10" t="s">
        <v>10</v>
      </c>
      <c r="L206" s="740"/>
    </row>
    <row r="207" spans="1:34" ht="79.5" customHeight="1" x14ac:dyDescent="0.25">
      <c r="A207" s="740"/>
      <c r="B207" s="12" t="s">
        <v>19</v>
      </c>
      <c r="C207" s="14" t="s">
        <v>517</v>
      </c>
      <c r="D207" s="12" t="s">
        <v>55</v>
      </c>
      <c r="E207" s="12" t="s">
        <v>522</v>
      </c>
      <c r="F207" s="12" t="s">
        <v>54</v>
      </c>
      <c r="G207" s="12" t="s">
        <v>55</v>
      </c>
      <c r="H207" s="12" t="s">
        <v>55</v>
      </c>
      <c r="I207" s="18" t="s">
        <v>523</v>
      </c>
      <c r="J207" s="29">
        <v>1</v>
      </c>
      <c r="K207" s="14" t="s">
        <v>521</v>
      </c>
      <c r="L207" s="740"/>
    </row>
    <row r="208" spans="1:34" ht="110.1" customHeight="1" x14ac:dyDescent="0.25">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c r="AA208" s="105"/>
      <c r="AB208" s="105"/>
      <c r="AC208" s="105"/>
      <c r="AD208" s="105"/>
      <c r="AE208" s="105"/>
      <c r="AF208" s="105"/>
      <c r="AG208" s="105"/>
      <c r="AH208" s="105"/>
    </row>
    <row r="209" spans="1:34" ht="110.1" customHeight="1" x14ac:dyDescent="0.25">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c r="AA209" s="105"/>
      <c r="AB209" s="105"/>
      <c r="AC209" s="105"/>
      <c r="AD209" s="105"/>
      <c r="AE209" s="105"/>
      <c r="AF209" s="105"/>
      <c r="AG209" s="105"/>
      <c r="AH209" s="105"/>
    </row>
    <row r="210" spans="1:34" ht="110.1" customHeight="1" x14ac:dyDescent="0.25">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c r="AA210" s="105"/>
      <c r="AB210" s="105"/>
      <c r="AC210" s="105"/>
      <c r="AD210" s="105"/>
      <c r="AE210" s="105"/>
      <c r="AF210" s="105"/>
      <c r="AG210" s="105"/>
      <c r="AH210" s="105"/>
    </row>
    <row r="211" spans="1:34" ht="110.1" customHeight="1" x14ac:dyDescent="0.25">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c r="AG211" s="105"/>
      <c r="AH211" s="105"/>
    </row>
    <row r="212" spans="1:34" ht="110.1" customHeight="1" x14ac:dyDescent="0.25">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c r="AA212" s="105"/>
      <c r="AB212" s="105"/>
      <c r="AC212" s="105"/>
      <c r="AD212" s="105"/>
      <c r="AE212" s="105"/>
      <c r="AF212" s="105"/>
      <c r="AG212" s="105"/>
      <c r="AH212" s="105"/>
    </row>
    <row r="213" spans="1:34" ht="110.1" customHeight="1" x14ac:dyDescent="0.25">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c r="AA213" s="105"/>
      <c r="AB213" s="105"/>
      <c r="AC213" s="105"/>
      <c r="AD213" s="105"/>
      <c r="AE213" s="105"/>
      <c r="AF213" s="105"/>
      <c r="AG213" s="105"/>
      <c r="AH213" s="105"/>
    </row>
    <row r="214" spans="1:34" ht="110.1" customHeight="1" x14ac:dyDescent="0.25">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c r="AA214" s="105"/>
      <c r="AB214" s="105"/>
      <c r="AC214" s="105"/>
      <c r="AD214" s="105"/>
      <c r="AE214" s="105"/>
      <c r="AF214" s="105"/>
      <c r="AG214" s="105"/>
      <c r="AH214" s="105"/>
    </row>
    <row r="215" spans="1:34" ht="110.1" customHeight="1" x14ac:dyDescent="0.25">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c r="AA215" s="105"/>
      <c r="AB215" s="105"/>
      <c r="AC215" s="105"/>
      <c r="AD215" s="105"/>
      <c r="AE215" s="105"/>
      <c r="AF215" s="105"/>
      <c r="AG215" s="105"/>
      <c r="AH215" s="105"/>
    </row>
    <row r="216" spans="1:34" ht="110.1" customHeight="1" x14ac:dyDescent="0.25">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c r="AA216" s="105"/>
      <c r="AB216" s="105"/>
      <c r="AC216" s="105"/>
      <c r="AD216" s="105"/>
      <c r="AE216" s="105"/>
      <c r="AF216" s="105"/>
      <c r="AG216" s="105"/>
      <c r="AH216" s="105"/>
    </row>
    <row r="217" spans="1:34" ht="110.1" customHeight="1" x14ac:dyDescent="0.25">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c r="AA217" s="105"/>
      <c r="AB217" s="105"/>
      <c r="AC217" s="105"/>
      <c r="AD217" s="105"/>
      <c r="AE217" s="105"/>
      <c r="AF217" s="105"/>
      <c r="AG217" s="105"/>
      <c r="AH217" s="105"/>
    </row>
    <row r="218" spans="1:34" ht="110.1" customHeight="1" x14ac:dyDescent="0.25">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row>
    <row r="219" spans="1:34" ht="110.1" customHeight="1" x14ac:dyDescent="0.25">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row>
    <row r="220" spans="1:34" ht="110.1" customHeight="1" x14ac:dyDescent="0.25">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c r="AA220" s="105"/>
      <c r="AB220" s="105"/>
      <c r="AC220" s="105"/>
      <c r="AD220" s="105"/>
      <c r="AE220" s="105"/>
      <c r="AF220" s="105"/>
      <c r="AG220" s="105"/>
      <c r="AH220" s="105"/>
    </row>
    <row r="221" spans="1:34" ht="110.1" customHeight="1" x14ac:dyDescent="0.25">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c r="AA221" s="105"/>
      <c r="AB221" s="105"/>
      <c r="AC221" s="105"/>
      <c r="AD221" s="105"/>
      <c r="AE221" s="105"/>
      <c r="AF221" s="105"/>
      <c r="AG221" s="105"/>
      <c r="AH221" s="105"/>
    </row>
    <row r="222" spans="1:34" ht="110.1" customHeight="1" x14ac:dyDescent="0.25">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c r="AA222" s="105"/>
      <c r="AB222" s="105"/>
      <c r="AC222" s="105"/>
      <c r="AD222" s="105"/>
      <c r="AE222" s="105"/>
      <c r="AF222" s="105"/>
      <c r="AG222" s="105"/>
      <c r="AH222" s="105"/>
    </row>
    <row r="223" spans="1:34" ht="110.1" customHeight="1" x14ac:dyDescent="0.25">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c r="AA223" s="105"/>
      <c r="AB223" s="105"/>
      <c r="AC223" s="105"/>
      <c r="AD223" s="105"/>
      <c r="AE223" s="105"/>
      <c r="AF223" s="105"/>
      <c r="AG223" s="105"/>
      <c r="AH223" s="105"/>
    </row>
    <row r="224" spans="1:34" ht="110.1" customHeight="1" x14ac:dyDescent="0.25">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c r="AA224" s="105"/>
      <c r="AB224" s="105"/>
      <c r="AC224" s="105"/>
      <c r="AD224" s="105"/>
      <c r="AE224" s="105"/>
      <c r="AF224" s="105"/>
      <c r="AG224" s="105"/>
      <c r="AH224" s="105"/>
    </row>
    <row r="225" spans="1:34" ht="110.1" customHeight="1" x14ac:dyDescent="0.25">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c r="AA225" s="105"/>
      <c r="AB225" s="105"/>
      <c r="AC225" s="105"/>
      <c r="AD225" s="105"/>
      <c r="AE225" s="105"/>
      <c r="AF225" s="105"/>
      <c r="AG225" s="105"/>
      <c r="AH225" s="105"/>
    </row>
    <row r="226" spans="1:34" ht="110.1" customHeight="1" x14ac:dyDescent="0.25">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c r="AA226" s="105"/>
      <c r="AB226" s="105"/>
      <c r="AC226" s="105"/>
      <c r="AD226" s="105"/>
      <c r="AE226" s="105"/>
      <c r="AF226" s="105"/>
      <c r="AG226" s="105"/>
      <c r="AH226" s="105"/>
    </row>
    <row r="227" spans="1:34" ht="110.1" customHeight="1" x14ac:dyDescent="0.25">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c r="AA227" s="105"/>
      <c r="AB227" s="105"/>
      <c r="AC227" s="105"/>
      <c r="AD227" s="105"/>
      <c r="AE227" s="105"/>
      <c r="AF227" s="105"/>
      <c r="AG227" s="105"/>
      <c r="AH227" s="105"/>
    </row>
    <row r="228" spans="1:34" ht="110.1" customHeight="1" x14ac:dyDescent="0.25">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c r="AA228" s="105"/>
      <c r="AB228" s="105"/>
      <c r="AC228" s="105"/>
      <c r="AD228" s="105"/>
      <c r="AE228" s="105"/>
      <c r="AF228" s="105"/>
      <c r="AG228" s="105"/>
      <c r="AH228" s="105"/>
    </row>
    <row r="229" spans="1:34" ht="110.1" customHeight="1" x14ac:dyDescent="0.25">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c r="AA229" s="105"/>
      <c r="AB229" s="105"/>
      <c r="AC229" s="105"/>
      <c r="AD229" s="105"/>
      <c r="AE229" s="105"/>
      <c r="AF229" s="105"/>
      <c r="AG229" s="105"/>
      <c r="AH229" s="105"/>
    </row>
    <row r="230" spans="1:34" ht="110.1" customHeight="1" x14ac:dyDescent="0.25">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c r="AA230" s="105"/>
      <c r="AB230" s="105"/>
      <c r="AC230" s="105"/>
      <c r="AD230" s="105"/>
      <c r="AE230" s="105"/>
      <c r="AF230" s="105"/>
      <c r="AG230" s="105"/>
      <c r="AH230" s="105"/>
    </row>
    <row r="231" spans="1:34" ht="110.1" customHeight="1" x14ac:dyDescent="0.25">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c r="AA231" s="105"/>
      <c r="AB231" s="105"/>
      <c r="AC231" s="105"/>
      <c r="AD231" s="105"/>
      <c r="AE231" s="105"/>
      <c r="AF231" s="105"/>
      <c r="AG231" s="105"/>
      <c r="AH231" s="105"/>
    </row>
    <row r="232" spans="1:34" ht="110.1" customHeight="1" x14ac:dyDescent="0.25">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row>
    <row r="233" spans="1:34" ht="110.1" customHeight="1" x14ac:dyDescent="0.25">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c r="AA233" s="105"/>
      <c r="AB233" s="105"/>
      <c r="AC233" s="105"/>
      <c r="AD233" s="105"/>
      <c r="AE233" s="105"/>
      <c r="AF233" s="105"/>
      <c r="AG233" s="105"/>
      <c r="AH233" s="105"/>
    </row>
    <row r="234" spans="1:34" ht="110.1" customHeight="1" x14ac:dyDescent="0.25">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c r="AA234" s="105"/>
      <c r="AB234" s="105"/>
      <c r="AC234" s="105"/>
      <c r="AD234" s="105"/>
      <c r="AE234" s="105"/>
      <c r="AF234" s="105"/>
      <c r="AG234" s="105"/>
      <c r="AH234" s="105"/>
    </row>
    <row r="235" spans="1:34" ht="110.1" customHeight="1" x14ac:dyDescent="0.25">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c r="AA235" s="105"/>
      <c r="AB235" s="105"/>
      <c r="AC235" s="105"/>
      <c r="AD235" s="105"/>
      <c r="AE235" s="105"/>
      <c r="AF235" s="105"/>
      <c r="AG235" s="105"/>
      <c r="AH235" s="105"/>
    </row>
    <row r="236" spans="1:34" ht="110.1" customHeight="1" x14ac:dyDescent="0.25">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c r="AA236" s="105"/>
      <c r="AB236" s="105"/>
      <c r="AC236" s="105"/>
      <c r="AD236" s="105"/>
      <c r="AE236" s="105"/>
      <c r="AF236" s="105"/>
      <c r="AG236" s="105"/>
      <c r="AH236" s="105"/>
    </row>
    <row r="237" spans="1:34" ht="110.1" customHeight="1" x14ac:dyDescent="0.25">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c r="AA237" s="105"/>
      <c r="AB237" s="105"/>
      <c r="AC237" s="105"/>
      <c r="AD237" s="105"/>
      <c r="AE237" s="105"/>
      <c r="AF237" s="105"/>
      <c r="AG237" s="105"/>
      <c r="AH237" s="105"/>
    </row>
    <row r="1048529" spans="11:11" ht="110.1" customHeight="1" x14ac:dyDescent="0.25">
      <c r="K1048529" s="46"/>
    </row>
  </sheetData>
  <sheetProtection algorithmName="SHA-512" hashValue="OeJs6PobHaK7eAT2K5Xhe8kP4XGSJ2mWRNkpTQ64QGA0R1uYmQEpdnPWqIfUpxm3bgljI+ocZuJC2l+oGCR+9w==" saltValue="+ckIjBs/DDqrGuCvlaKwLw==" spinCount="100000" sheet="1" objects="1" scenarios="1"/>
  <autoFilter ref="A7:L207" xr:uid="{CBB0F2AA-E482-480C-B706-2B425312FCC9}"/>
  <mergeCells count="115">
    <mergeCell ref="L99:L108"/>
    <mergeCell ref="K99:K102"/>
    <mergeCell ref="A99:A108"/>
    <mergeCell ref="C142:C145"/>
    <mergeCell ref="D142:D145"/>
    <mergeCell ref="K120:K128"/>
    <mergeCell ref="C99:C102"/>
    <mergeCell ref="A77:A96"/>
    <mergeCell ref="C104:C108"/>
    <mergeCell ref="K105:K108"/>
    <mergeCell ref="D106:D108"/>
    <mergeCell ref="K77:K86"/>
    <mergeCell ref="A6:L6"/>
    <mergeCell ref="K134:K140"/>
    <mergeCell ref="K142:K145"/>
    <mergeCell ref="L8:L23"/>
    <mergeCell ref="D71:D72"/>
    <mergeCell ref="C70:C74"/>
    <mergeCell ref="C60:C66"/>
    <mergeCell ref="D77:D81"/>
    <mergeCell ref="D82:D83"/>
    <mergeCell ref="D84:D86"/>
    <mergeCell ref="C16:C23"/>
    <mergeCell ref="C8:C14"/>
    <mergeCell ref="A8:A23"/>
    <mergeCell ref="L77:L95"/>
    <mergeCell ref="L120:L131"/>
    <mergeCell ref="L134:L145"/>
    <mergeCell ref="A109:L109"/>
    <mergeCell ref="H60:H61"/>
    <mergeCell ref="I60:I61"/>
    <mergeCell ref="K44:K51"/>
    <mergeCell ref="A97:L97"/>
    <mergeCell ref="C111:C112"/>
    <mergeCell ref="D99:D100"/>
    <mergeCell ref="C77:C86"/>
    <mergeCell ref="A205:A207"/>
    <mergeCell ref="A171:A202"/>
    <mergeCell ref="L171:L202"/>
    <mergeCell ref="L205:L207"/>
    <mergeCell ref="D191:D196"/>
    <mergeCell ref="K198:K202"/>
    <mergeCell ref="D200:D201"/>
    <mergeCell ref="C198:C202"/>
    <mergeCell ref="D171:D182"/>
    <mergeCell ref="D183:D190"/>
    <mergeCell ref="C171:C196"/>
    <mergeCell ref="K171:K196"/>
    <mergeCell ref="A203:L203"/>
    <mergeCell ref="A165:A168"/>
    <mergeCell ref="A148:A162"/>
    <mergeCell ref="L148:L162"/>
    <mergeCell ref="L165:L168"/>
    <mergeCell ref="A163:L163"/>
    <mergeCell ref="A169:L169"/>
    <mergeCell ref="C167:C168"/>
    <mergeCell ref="K167:K168"/>
    <mergeCell ref="K111:K112"/>
    <mergeCell ref="C114:C117"/>
    <mergeCell ref="D114:D117"/>
    <mergeCell ref="K114:K117"/>
    <mergeCell ref="A111:A117"/>
    <mergeCell ref="L111:L117"/>
    <mergeCell ref="C148:C154"/>
    <mergeCell ref="D148:D154"/>
    <mergeCell ref="K148:K154"/>
    <mergeCell ref="C156:C162"/>
    <mergeCell ref="E2:G4"/>
    <mergeCell ref="C35:C41"/>
    <mergeCell ref="A118:L118"/>
    <mergeCell ref="A132:L132"/>
    <mergeCell ref="C120:C128"/>
    <mergeCell ref="D120:D128"/>
    <mergeCell ref="C130:C131"/>
    <mergeCell ref="D130:D131"/>
    <mergeCell ref="D134:D140"/>
    <mergeCell ref="C134:C140"/>
    <mergeCell ref="J60:J61"/>
    <mergeCell ref="D60:D64"/>
    <mergeCell ref="D65:D67"/>
    <mergeCell ref="K60:K68"/>
    <mergeCell ref="K70:K74"/>
    <mergeCell ref="D95:D96"/>
    <mergeCell ref="C88:C96"/>
    <mergeCell ref="K88:K96"/>
    <mergeCell ref="D44:D47"/>
    <mergeCell ref="C53:C57"/>
    <mergeCell ref="D48:D51"/>
    <mergeCell ref="K53:K57"/>
    <mergeCell ref="A44:A57"/>
    <mergeCell ref="A26:A41"/>
    <mergeCell ref="A58:L58"/>
    <mergeCell ref="A75:L75"/>
    <mergeCell ref="A60:A74"/>
    <mergeCell ref="A24:L24"/>
    <mergeCell ref="K156:K162"/>
    <mergeCell ref="D157:D162"/>
    <mergeCell ref="A146:L146"/>
    <mergeCell ref="A134:A145"/>
    <mergeCell ref="A120:A131"/>
    <mergeCell ref="K130:K131"/>
    <mergeCell ref="L26:L41"/>
    <mergeCell ref="L44:L57"/>
    <mergeCell ref="D54:D55"/>
    <mergeCell ref="D56:D57"/>
    <mergeCell ref="A42:L42"/>
    <mergeCell ref="K35:K41"/>
    <mergeCell ref="K26:K33"/>
    <mergeCell ref="L60:L74"/>
    <mergeCell ref="C44:C51"/>
    <mergeCell ref="E60:E61"/>
    <mergeCell ref="F60:F61"/>
    <mergeCell ref="G60:G61"/>
    <mergeCell ref="D89:D92"/>
    <mergeCell ref="D93:D94"/>
  </mergeCells>
  <phoneticPr fontId="5" type="noConversion"/>
  <pageMargins left="0.7" right="0.7" top="0.75" bottom="0.75" header="0.3" footer="0.3"/>
  <pageSetup scale="15" orientation="portrait" r:id="rId1"/>
  <rowBreaks count="2" manualBreakCount="2">
    <brk id="23" max="16383" man="1"/>
    <brk id="57"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30AE1-D51D-4F18-9827-940AD4D4F6CF}">
  <sheetPr>
    <tabColor theme="4" tint="0.79998168889431442"/>
  </sheetPr>
  <dimension ref="A1:J16"/>
  <sheetViews>
    <sheetView showGridLines="0" workbookViewId="0">
      <selection activeCell="D10" sqref="D10"/>
    </sheetView>
  </sheetViews>
  <sheetFormatPr baseColWidth="10" defaultRowHeight="15" x14ac:dyDescent="0.25"/>
  <cols>
    <col min="1" max="1" width="15.42578125" bestFit="1" customWidth="1"/>
    <col min="2" max="2" width="15.7109375" bestFit="1" customWidth="1"/>
    <col min="3" max="4" width="46.7109375" bestFit="1" customWidth="1"/>
    <col min="5" max="5" width="18" bestFit="1" customWidth="1"/>
    <col min="6" max="6" width="10.5703125" bestFit="1" customWidth="1"/>
    <col min="7" max="7" width="25.5703125" bestFit="1" customWidth="1"/>
    <col min="8" max="9" width="11.5703125" bestFit="1" customWidth="1"/>
    <col min="10" max="10" width="12" bestFit="1" customWidth="1"/>
  </cols>
  <sheetData>
    <row r="1" spans="1:10" ht="15" customHeight="1" x14ac:dyDescent="0.25">
      <c r="A1" s="873" t="s">
        <v>1414</v>
      </c>
      <c r="B1" s="874"/>
      <c r="C1" s="874"/>
      <c r="D1" s="874"/>
      <c r="E1" s="874"/>
      <c r="F1" s="874"/>
      <c r="G1" s="874"/>
      <c r="H1" s="874"/>
      <c r="I1" s="874"/>
      <c r="J1" s="875"/>
    </row>
    <row r="2" spans="1:10" ht="15" customHeight="1" x14ac:dyDescent="0.25">
      <c r="A2" s="876"/>
      <c r="B2" s="877"/>
      <c r="C2" s="877"/>
      <c r="D2" s="877"/>
      <c r="E2" s="877"/>
      <c r="F2" s="877"/>
      <c r="G2" s="877"/>
      <c r="H2" s="877"/>
      <c r="I2" s="877"/>
      <c r="J2" s="878"/>
    </row>
    <row r="3" spans="1:10" ht="15" customHeight="1" x14ac:dyDescent="0.25">
      <c r="A3" s="876"/>
      <c r="B3" s="877"/>
      <c r="C3" s="877"/>
      <c r="D3" s="877"/>
      <c r="E3" s="877"/>
      <c r="F3" s="877"/>
      <c r="G3" s="877"/>
      <c r="H3" s="877"/>
      <c r="I3" s="877"/>
      <c r="J3" s="878"/>
    </row>
    <row r="4" spans="1:10" ht="15" customHeight="1" x14ac:dyDescent="0.25">
      <c r="A4" s="876"/>
      <c r="B4" s="877"/>
      <c r="C4" s="877"/>
      <c r="D4" s="877"/>
      <c r="E4" s="877"/>
      <c r="F4" s="877"/>
      <c r="G4" s="877"/>
      <c r="H4" s="877"/>
      <c r="I4" s="877"/>
      <c r="J4" s="878"/>
    </row>
    <row r="5" spans="1:10" ht="15" customHeight="1" x14ac:dyDescent="0.25">
      <c r="A5" s="876"/>
      <c r="B5" s="877"/>
      <c r="C5" s="877"/>
      <c r="D5" s="877"/>
      <c r="E5" s="877"/>
      <c r="F5" s="877"/>
      <c r="G5" s="877"/>
      <c r="H5" s="877"/>
      <c r="I5" s="877"/>
      <c r="J5" s="878"/>
    </row>
    <row r="6" spans="1:10" ht="15" customHeight="1" x14ac:dyDescent="0.25">
      <c r="A6" s="876"/>
      <c r="B6" s="877"/>
      <c r="C6" s="877"/>
      <c r="D6" s="877"/>
      <c r="E6" s="877"/>
      <c r="F6" s="877"/>
      <c r="G6" s="877"/>
      <c r="H6" s="877"/>
      <c r="I6" s="877"/>
      <c r="J6" s="878"/>
    </row>
    <row r="7" spans="1:10" ht="33" customHeight="1" x14ac:dyDescent="0.25">
      <c r="A7" s="879"/>
      <c r="B7" s="880"/>
      <c r="C7" s="880"/>
      <c r="D7" s="880"/>
      <c r="E7" s="880"/>
      <c r="F7" s="880"/>
      <c r="G7" s="880"/>
      <c r="H7" s="880"/>
      <c r="I7" s="880"/>
      <c r="J7" s="881"/>
    </row>
    <row r="8" spans="1:10" ht="31.5" customHeight="1" x14ac:dyDescent="0.25">
      <c r="A8" s="692" t="s">
        <v>1384</v>
      </c>
      <c r="B8" s="692" t="s">
        <v>1385</v>
      </c>
      <c r="C8" s="692" t="s">
        <v>4</v>
      </c>
      <c r="D8" s="692" t="s">
        <v>5</v>
      </c>
      <c r="E8" s="692" t="s">
        <v>1386</v>
      </c>
      <c r="F8" s="692" t="s">
        <v>1387</v>
      </c>
      <c r="G8" s="692" t="s">
        <v>10</v>
      </c>
      <c r="H8" s="693" t="s">
        <v>8</v>
      </c>
      <c r="I8" s="693" t="s">
        <v>9</v>
      </c>
      <c r="J8" s="692" t="s">
        <v>11</v>
      </c>
    </row>
    <row r="9" spans="1:10" ht="148.5" customHeight="1" x14ac:dyDescent="0.25">
      <c r="A9" s="694" t="s">
        <v>18</v>
      </c>
      <c r="B9" s="694" t="s">
        <v>1388</v>
      </c>
      <c r="C9" s="694" t="s">
        <v>1389</v>
      </c>
      <c r="D9" s="694" t="s">
        <v>1389</v>
      </c>
      <c r="E9" s="694" t="s">
        <v>1390</v>
      </c>
      <c r="F9" s="694" t="s">
        <v>1391</v>
      </c>
      <c r="G9" s="694" t="s">
        <v>26</v>
      </c>
      <c r="H9" s="695">
        <v>44958</v>
      </c>
      <c r="I9" s="695">
        <v>45107</v>
      </c>
      <c r="J9" s="696" t="s">
        <v>1392</v>
      </c>
    </row>
    <row r="10" spans="1:10" s="701" customFormat="1" ht="106.5" customHeight="1" x14ac:dyDescent="0.25">
      <c r="A10" s="697" t="s">
        <v>623</v>
      </c>
      <c r="B10" s="698" t="s">
        <v>1393</v>
      </c>
      <c r="C10" s="697" t="s">
        <v>1394</v>
      </c>
      <c r="D10" s="697" t="s">
        <v>1394</v>
      </c>
      <c r="E10" s="697" t="s">
        <v>1395</v>
      </c>
      <c r="F10" s="697">
        <v>2</v>
      </c>
      <c r="G10" s="697" t="s">
        <v>659</v>
      </c>
      <c r="H10" s="699">
        <v>45202</v>
      </c>
      <c r="I10" s="699">
        <v>45291</v>
      </c>
      <c r="J10" s="700" t="s">
        <v>1392</v>
      </c>
    </row>
    <row r="11" spans="1:10" s="701" customFormat="1" ht="106.5" customHeight="1" x14ac:dyDescent="0.25">
      <c r="A11" s="697" t="s">
        <v>623</v>
      </c>
      <c r="B11" s="698" t="s">
        <v>1393</v>
      </c>
      <c r="C11" s="697" t="s">
        <v>1396</v>
      </c>
      <c r="D11" s="697" t="s">
        <v>1396</v>
      </c>
      <c r="E11" s="697" t="s">
        <v>1395</v>
      </c>
      <c r="F11" s="697">
        <v>2</v>
      </c>
      <c r="G11" s="697" t="s">
        <v>659</v>
      </c>
      <c r="H11" s="699">
        <v>45202</v>
      </c>
      <c r="I11" s="699">
        <v>45291</v>
      </c>
      <c r="J11" s="702" t="s">
        <v>1392</v>
      </c>
    </row>
    <row r="12" spans="1:10" s="701" customFormat="1" ht="75" x14ac:dyDescent="0.25">
      <c r="A12" s="697" t="s">
        <v>1397</v>
      </c>
      <c r="B12" s="697" t="s">
        <v>1398</v>
      </c>
      <c r="C12" s="697" t="s">
        <v>1399</v>
      </c>
      <c r="D12" s="697" t="s">
        <v>1399</v>
      </c>
      <c r="E12" s="697" t="s">
        <v>1400</v>
      </c>
      <c r="F12" s="697">
        <v>1</v>
      </c>
      <c r="G12" s="697" t="s">
        <v>1401</v>
      </c>
      <c r="H12" s="702">
        <v>45200</v>
      </c>
      <c r="I12" s="702">
        <v>45291</v>
      </c>
      <c r="J12" s="700" t="s">
        <v>1392</v>
      </c>
    </row>
    <row r="13" spans="1:10" s="701" customFormat="1" ht="60" x14ac:dyDescent="0.25">
      <c r="A13" s="697" t="s">
        <v>623</v>
      </c>
      <c r="B13" s="703" t="s">
        <v>1402</v>
      </c>
      <c r="C13" s="703" t="s">
        <v>1403</v>
      </c>
      <c r="D13" s="703" t="s">
        <v>1404</v>
      </c>
      <c r="E13" s="703" t="s">
        <v>1405</v>
      </c>
      <c r="F13" s="703">
        <v>1</v>
      </c>
      <c r="G13" s="697" t="s">
        <v>659</v>
      </c>
      <c r="H13" s="704">
        <v>45170</v>
      </c>
      <c r="I13" s="704">
        <v>45260</v>
      </c>
      <c r="J13" s="700" t="s">
        <v>1392</v>
      </c>
    </row>
    <row r="14" spans="1:10" s="701" customFormat="1" ht="75" x14ac:dyDescent="0.25">
      <c r="A14" s="697" t="s">
        <v>1397</v>
      </c>
      <c r="B14" s="703" t="s">
        <v>1402</v>
      </c>
      <c r="C14" s="697" t="s">
        <v>1406</v>
      </c>
      <c r="D14" s="697" t="s">
        <v>1406</v>
      </c>
      <c r="E14" s="697" t="s">
        <v>1407</v>
      </c>
      <c r="F14" s="697">
        <v>1</v>
      </c>
      <c r="G14" s="697" t="s">
        <v>1408</v>
      </c>
      <c r="H14" s="702">
        <v>45230</v>
      </c>
      <c r="I14" s="702">
        <v>45291</v>
      </c>
      <c r="J14" s="700" t="s">
        <v>1392</v>
      </c>
    </row>
    <row r="15" spans="1:10" ht="45" x14ac:dyDescent="0.25">
      <c r="A15" s="694" t="s">
        <v>95</v>
      </c>
      <c r="B15" s="705" t="s">
        <v>1402</v>
      </c>
      <c r="C15" s="694" t="s">
        <v>1409</v>
      </c>
      <c r="D15" s="694" t="s">
        <v>1409</v>
      </c>
      <c r="E15" s="694" t="s">
        <v>1410</v>
      </c>
      <c r="F15" s="694">
        <v>1</v>
      </c>
      <c r="G15" s="694" t="s">
        <v>71</v>
      </c>
      <c r="H15" s="706">
        <v>44928</v>
      </c>
      <c r="I15" s="706">
        <v>45291</v>
      </c>
      <c r="J15" s="696" t="s">
        <v>1392</v>
      </c>
    </row>
    <row r="16" spans="1:10" ht="90" x14ac:dyDescent="0.25">
      <c r="A16" s="694" t="s">
        <v>18</v>
      </c>
      <c r="B16" s="694" t="s">
        <v>1402</v>
      </c>
      <c r="C16" s="694" t="s">
        <v>1411</v>
      </c>
      <c r="D16" s="694" t="s">
        <v>1411</v>
      </c>
      <c r="E16" s="694" t="s">
        <v>1412</v>
      </c>
      <c r="F16" s="694" t="s">
        <v>1413</v>
      </c>
      <c r="G16" s="694" t="s">
        <v>26</v>
      </c>
      <c r="H16" s="706">
        <v>45200</v>
      </c>
      <c r="I16" s="706">
        <v>45290</v>
      </c>
      <c r="J16" s="696" t="s">
        <v>1392</v>
      </c>
    </row>
  </sheetData>
  <sheetProtection algorithmName="SHA-512" hashValue="N2+JMlUoWotvq0QJADww+nJeOxXQcM55t/kL4mgiquPXGxCsmCdABUJlVkIgNf2U0uVV8z32+cibWP3CFFhceQ==" saltValue="PaCpJc+2iD+/nKUm4shbWQ==" spinCount="100000" sheet="1" objects="1" scenarios="1"/>
  <mergeCells count="1">
    <mergeCell ref="A1:J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26A7B-BD56-470D-BF87-E8421F6A57B2}">
  <dimension ref="A1:I33"/>
  <sheetViews>
    <sheetView showGridLines="0" zoomScale="85" zoomScaleNormal="85" workbookViewId="0">
      <selection activeCell="A2" sqref="A2:A4"/>
    </sheetView>
  </sheetViews>
  <sheetFormatPr baseColWidth="10" defaultColWidth="9.140625" defaultRowHeight="14.25" x14ac:dyDescent="0.2"/>
  <cols>
    <col min="1" max="1" width="9.140625" style="135"/>
    <col min="2" max="2" width="16.85546875" style="135" customWidth="1"/>
    <col min="3" max="3" width="22.28515625" style="135" customWidth="1"/>
    <col min="4" max="4" width="9.140625" style="135"/>
    <col min="5" max="5" width="9.85546875" style="135" customWidth="1"/>
    <col min="6" max="6" width="60.140625" style="135" customWidth="1"/>
    <col min="7" max="7" width="42.42578125" style="135" customWidth="1"/>
    <col min="8" max="8" width="16.28515625" style="135" bestFit="1" customWidth="1"/>
    <col min="9" max="9" width="14.7109375" style="135" bestFit="1" customWidth="1"/>
    <col min="10" max="16384" width="9.140625" style="135"/>
  </cols>
  <sheetData>
    <row r="1" spans="1:9" ht="143.25" customHeight="1" thickBot="1" x14ac:dyDescent="0.25">
      <c r="A1" s="763"/>
      <c r="B1" s="764"/>
      <c r="C1" s="764"/>
      <c r="D1" s="762" t="s">
        <v>1365</v>
      </c>
      <c r="E1" s="762"/>
      <c r="F1" s="762"/>
      <c r="G1" s="359"/>
    </row>
    <row r="2" spans="1:9" ht="45" customHeight="1" x14ac:dyDescent="0.2">
      <c r="A2" s="765" t="s">
        <v>1337</v>
      </c>
      <c r="B2" s="765" t="s">
        <v>1338</v>
      </c>
      <c r="C2" s="765" t="s">
        <v>1339</v>
      </c>
      <c r="D2" s="765" t="s">
        <v>1340</v>
      </c>
      <c r="E2" s="765" t="s">
        <v>819</v>
      </c>
      <c r="F2" s="248" t="s">
        <v>1341</v>
      </c>
      <c r="G2" s="249" t="s">
        <v>1342</v>
      </c>
    </row>
    <row r="3" spans="1:9" ht="30" x14ac:dyDescent="0.2">
      <c r="A3" s="766"/>
      <c r="B3" s="766"/>
      <c r="C3" s="766"/>
      <c r="D3" s="766"/>
      <c r="E3" s="766"/>
      <c r="F3" s="250" t="s">
        <v>1343</v>
      </c>
      <c r="G3" s="251">
        <v>22592925241</v>
      </c>
    </row>
    <row r="4" spans="1:9" ht="15" x14ac:dyDescent="0.2">
      <c r="A4" s="767"/>
      <c r="B4" s="767"/>
      <c r="C4" s="767"/>
      <c r="D4" s="767"/>
      <c r="E4" s="767"/>
      <c r="F4" s="252" t="s">
        <v>1344</v>
      </c>
      <c r="G4" s="253">
        <v>20804000000</v>
      </c>
    </row>
    <row r="5" spans="1:9" ht="15" x14ac:dyDescent="0.2">
      <c r="A5" s="254" t="s">
        <v>845</v>
      </c>
      <c r="B5" s="255"/>
      <c r="C5" s="255"/>
      <c r="D5" s="256"/>
      <c r="E5" s="257"/>
      <c r="F5" s="258" t="s">
        <v>847</v>
      </c>
      <c r="G5" s="259">
        <v>16122000000</v>
      </c>
    </row>
    <row r="6" spans="1:9" ht="15" x14ac:dyDescent="0.2">
      <c r="A6" s="260" t="s">
        <v>845</v>
      </c>
      <c r="B6" s="261" t="s">
        <v>845</v>
      </c>
      <c r="C6" s="261"/>
      <c r="D6" s="262"/>
      <c r="E6" s="263"/>
      <c r="F6" s="264" t="s">
        <v>849</v>
      </c>
      <c r="G6" s="265">
        <v>16122000000</v>
      </c>
    </row>
    <row r="7" spans="1:9" x14ac:dyDescent="0.2">
      <c r="A7" s="266" t="s">
        <v>845</v>
      </c>
      <c r="B7" s="267" t="s">
        <v>845</v>
      </c>
      <c r="C7" s="267" t="s">
        <v>845</v>
      </c>
      <c r="D7" s="268"/>
      <c r="E7" s="269"/>
      <c r="F7" s="267" t="s">
        <v>851</v>
      </c>
      <c r="G7" s="270">
        <v>10934000000</v>
      </c>
    </row>
    <row r="8" spans="1:9" x14ac:dyDescent="0.2">
      <c r="A8" s="266" t="s">
        <v>845</v>
      </c>
      <c r="B8" s="267" t="s">
        <v>845</v>
      </c>
      <c r="C8" s="267" t="s">
        <v>894</v>
      </c>
      <c r="D8" s="268"/>
      <c r="E8" s="271"/>
      <c r="F8" s="272" t="s">
        <v>896</v>
      </c>
      <c r="G8" s="273">
        <v>3987000000</v>
      </c>
    </row>
    <row r="9" spans="1:9" ht="28.5" x14ac:dyDescent="0.2">
      <c r="A9" s="274" t="s">
        <v>845</v>
      </c>
      <c r="B9" s="275" t="s">
        <v>845</v>
      </c>
      <c r="C9" s="275" t="s">
        <v>925</v>
      </c>
      <c r="D9" s="276"/>
      <c r="E9" s="277"/>
      <c r="F9" s="275" t="s">
        <v>927</v>
      </c>
      <c r="G9" s="278">
        <v>1201000000</v>
      </c>
    </row>
    <row r="10" spans="1:9" ht="15" x14ac:dyDescent="0.2">
      <c r="A10" s="254" t="s">
        <v>894</v>
      </c>
      <c r="B10" s="255" t="s">
        <v>1345</v>
      </c>
      <c r="C10" s="255" t="s">
        <v>1345</v>
      </c>
      <c r="D10" s="256"/>
      <c r="E10" s="279"/>
      <c r="F10" s="258" t="s">
        <v>949</v>
      </c>
      <c r="G10" s="259">
        <v>4544000000</v>
      </c>
    </row>
    <row r="11" spans="1:9" x14ac:dyDescent="0.2">
      <c r="A11" s="280" t="s">
        <v>894</v>
      </c>
      <c r="B11" s="281" t="s">
        <v>845</v>
      </c>
      <c r="C11" s="281" t="s">
        <v>1345</v>
      </c>
      <c r="D11" s="282"/>
      <c r="E11" s="282"/>
      <c r="F11" s="283" t="s">
        <v>951</v>
      </c>
      <c r="G11" s="284">
        <v>804997328</v>
      </c>
      <c r="H11" s="246" t="s">
        <v>1327</v>
      </c>
      <c r="I11" s="246"/>
    </row>
    <row r="12" spans="1:9" x14ac:dyDescent="0.2">
      <c r="A12" s="285">
        <v>2</v>
      </c>
      <c r="B12" s="283">
        <v>2</v>
      </c>
      <c r="C12" s="283"/>
      <c r="D12" s="286"/>
      <c r="E12" s="287"/>
      <c r="F12" s="281" t="s">
        <v>1346</v>
      </c>
      <c r="G12" s="288">
        <v>3739002672</v>
      </c>
    </row>
    <row r="13" spans="1:9" ht="15" x14ac:dyDescent="0.2">
      <c r="A13" s="254" t="s">
        <v>925</v>
      </c>
      <c r="B13" s="255" t="s">
        <v>1345</v>
      </c>
      <c r="C13" s="255" t="s">
        <v>1345</v>
      </c>
      <c r="D13" s="256"/>
      <c r="E13" s="279"/>
      <c r="F13" s="258" t="s">
        <v>1347</v>
      </c>
      <c r="G13" s="289">
        <v>63000000</v>
      </c>
    </row>
    <row r="14" spans="1:9" x14ac:dyDescent="0.2">
      <c r="A14" s="290" t="s">
        <v>925</v>
      </c>
      <c r="B14" s="291">
        <v>3</v>
      </c>
      <c r="C14" s="291" t="s">
        <v>1345</v>
      </c>
      <c r="D14" s="292"/>
      <c r="E14" s="293"/>
      <c r="F14" s="294" t="s">
        <v>1348</v>
      </c>
      <c r="G14" s="295"/>
    </row>
    <row r="15" spans="1:9" x14ac:dyDescent="0.2">
      <c r="A15" s="296" t="s">
        <v>925</v>
      </c>
      <c r="B15" s="297">
        <v>3</v>
      </c>
      <c r="C15" s="297">
        <v>1</v>
      </c>
      <c r="D15" s="297"/>
      <c r="E15" s="298"/>
      <c r="F15" s="299" t="s">
        <v>1349</v>
      </c>
      <c r="G15" s="300"/>
    </row>
    <row r="16" spans="1:9" ht="27.75" customHeight="1" x14ac:dyDescent="0.2">
      <c r="A16" s="301" t="s">
        <v>925</v>
      </c>
      <c r="B16" s="302">
        <v>3</v>
      </c>
      <c r="C16" s="302">
        <v>1</v>
      </c>
      <c r="D16" s="303">
        <v>999</v>
      </c>
      <c r="E16" s="303"/>
      <c r="F16" s="304" t="s">
        <v>1350</v>
      </c>
      <c r="G16" s="305"/>
    </row>
    <row r="17" spans="1:7" x14ac:dyDescent="0.2">
      <c r="A17" s="306" t="s">
        <v>925</v>
      </c>
      <c r="B17" s="307" t="s">
        <v>1304</v>
      </c>
      <c r="C17" s="307" t="s">
        <v>1345</v>
      </c>
      <c r="D17" s="308"/>
      <c r="E17" s="309"/>
      <c r="F17" s="310" t="s">
        <v>1351</v>
      </c>
      <c r="G17" s="311">
        <v>63000000</v>
      </c>
    </row>
    <row r="18" spans="1:7" ht="28.5" x14ac:dyDescent="0.2">
      <c r="A18" s="296" t="s">
        <v>925</v>
      </c>
      <c r="B18" s="297" t="s">
        <v>1304</v>
      </c>
      <c r="C18" s="297" t="s">
        <v>894</v>
      </c>
      <c r="D18" s="312"/>
      <c r="E18" s="298"/>
      <c r="F18" s="299" t="s">
        <v>1352</v>
      </c>
      <c r="G18" s="300">
        <v>63000000</v>
      </c>
    </row>
    <row r="19" spans="1:7" x14ac:dyDescent="0.2">
      <c r="A19" s="301" t="s">
        <v>925</v>
      </c>
      <c r="B19" s="302" t="s">
        <v>1304</v>
      </c>
      <c r="C19" s="302" t="s">
        <v>894</v>
      </c>
      <c r="D19" s="303" t="s">
        <v>1305</v>
      </c>
      <c r="E19" s="303">
        <v>1</v>
      </c>
      <c r="F19" s="304" t="s">
        <v>1353</v>
      </c>
      <c r="G19" s="305">
        <v>50000000</v>
      </c>
    </row>
    <row r="20" spans="1:7" ht="17.25" customHeight="1" x14ac:dyDescent="0.2">
      <c r="A20" s="301" t="s">
        <v>925</v>
      </c>
      <c r="B20" s="302" t="s">
        <v>1304</v>
      </c>
      <c r="C20" s="302" t="s">
        <v>894</v>
      </c>
      <c r="D20" s="303" t="s">
        <v>1305</v>
      </c>
      <c r="E20" s="303">
        <v>2</v>
      </c>
      <c r="F20" s="304" t="s">
        <v>1354</v>
      </c>
      <c r="G20" s="305">
        <v>13000000</v>
      </c>
    </row>
    <row r="21" spans="1:7" ht="30" x14ac:dyDescent="0.2">
      <c r="A21" s="313" t="s">
        <v>1064</v>
      </c>
      <c r="B21" s="314" t="s">
        <v>1345</v>
      </c>
      <c r="C21" s="314" t="s">
        <v>1345</v>
      </c>
      <c r="D21" s="315" t="s">
        <v>1345</v>
      </c>
      <c r="E21" s="316" t="s">
        <v>1345</v>
      </c>
      <c r="F21" s="317" t="s">
        <v>1355</v>
      </c>
      <c r="G21" s="318">
        <v>75000000</v>
      </c>
    </row>
    <row r="22" spans="1:7" x14ac:dyDescent="0.2">
      <c r="A22" s="319" t="s">
        <v>1064</v>
      </c>
      <c r="B22" s="320" t="s">
        <v>845</v>
      </c>
      <c r="C22" s="320" t="s">
        <v>1345</v>
      </c>
      <c r="D22" s="321" t="s">
        <v>1345</v>
      </c>
      <c r="E22" s="322" t="s">
        <v>1345</v>
      </c>
      <c r="F22" s="323" t="s">
        <v>1356</v>
      </c>
      <c r="G22" s="324">
        <v>24000000</v>
      </c>
    </row>
    <row r="23" spans="1:7" x14ac:dyDescent="0.2">
      <c r="A23" s="290" t="s">
        <v>1064</v>
      </c>
      <c r="B23" s="291" t="s">
        <v>1304</v>
      </c>
      <c r="C23" s="291" t="s">
        <v>1345</v>
      </c>
      <c r="D23" s="292" t="s">
        <v>1345</v>
      </c>
      <c r="E23" s="293" t="s">
        <v>1345</v>
      </c>
      <c r="F23" s="294" t="s">
        <v>1357</v>
      </c>
      <c r="G23" s="295">
        <v>51000000</v>
      </c>
    </row>
    <row r="24" spans="1:7" x14ac:dyDescent="0.2">
      <c r="A24" s="296" t="s">
        <v>1064</v>
      </c>
      <c r="B24" s="297" t="s">
        <v>1304</v>
      </c>
      <c r="C24" s="297" t="s">
        <v>845</v>
      </c>
      <c r="D24" s="312" t="s">
        <v>1345</v>
      </c>
      <c r="E24" s="298" t="s">
        <v>1345</v>
      </c>
      <c r="F24" s="299" t="s">
        <v>1358</v>
      </c>
      <c r="G24" s="300">
        <v>51000000</v>
      </c>
    </row>
    <row r="25" spans="1:7" ht="15" x14ac:dyDescent="0.2">
      <c r="A25" s="254" t="s">
        <v>1321</v>
      </c>
      <c r="B25" s="255" t="s">
        <v>1345</v>
      </c>
      <c r="C25" s="255" t="s">
        <v>1345</v>
      </c>
      <c r="D25" s="256" t="s">
        <v>1345</v>
      </c>
      <c r="E25" s="279" t="s">
        <v>1345</v>
      </c>
      <c r="F25" s="258" t="s">
        <v>1322</v>
      </c>
      <c r="G25" s="259">
        <v>50925241</v>
      </c>
    </row>
    <row r="26" spans="1:7" x14ac:dyDescent="0.2">
      <c r="A26" s="325">
        <v>10</v>
      </c>
      <c r="B26" s="326"/>
      <c r="C26" s="326" t="s">
        <v>1345</v>
      </c>
      <c r="D26" s="327" t="s">
        <v>1345</v>
      </c>
      <c r="E26" s="328" t="s">
        <v>1345</v>
      </c>
      <c r="F26" s="329" t="s">
        <v>1359</v>
      </c>
      <c r="G26" s="330">
        <v>50925241</v>
      </c>
    </row>
    <row r="27" spans="1:7" x14ac:dyDescent="0.2">
      <c r="A27" s="331">
        <v>10</v>
      </c>
      <c r="B27" s="332">
        <v>4</v>
      </c>
      <c r="C27" s="332" t="s">
        <v>1345</v>
      </c>
      <c r="D27" s="333" t="s">
        <v>1345</v>
      </c>
      <c r="E27" s="334" t="s">
        <v>1345</v>
      </c>
      <c r="F27" s="335" t="s">
        <v>1360</v>
      </c>
      <c r="G27" s="336">
        <v>50925241</v>
      </c>
    </row>
    <row r="28" spans="1:7" x14ac:dyDescent="0.2">
      <c r="A28" s="319">
        <v>10</v>
      </c>
      <c r="B28" s="320">
        <v>4</v>
      </c>
      <c r="C28" s="320">
        <v>1</v>
      </c>
      <c r="D28" s="321"/>
      <c r="E28" s="322"/>
      <c r="F28" s="323" t="s">
        <v>1324</v>
      </c>
      <c r="G28" s="324">
        <v>50925241</v>
      </c>
    </row>
    <row r="29" spans="1:7" ht="15" x14ac:dyDescent="0.2">
      <c r="A29" s="337" t="s">
        <v>1325</v>
      </c>
      <c r="B29" s="338"/>
      <c r="C29" s="338"/>
      <c r="D29" s="339"/>
      <c r="E29" s="340"/>
      <c r="F29" s="341" t="s">
        <v>1432</v>
      </c>
      <c r="G29" s="342">
        <v>1738000000</v>
      </c>
    </row>
    <row r="30" spans="1:7" ht="90" x14ac:dyDescent="0.2">
      <c r="A30" s="343" t="s">
        <v>1325</v>
      </c>
      <c r="B30" s="344"/>
      <c r="C30" s="344"/>
      <c r="D30" s="345"/>
      <c r="E30" s="346"/>
      <c r="F30" s="347" t="s">
        <v>1361</v>
      </c>
      <c r="G30" s="348">
        <v>1175365000</v>
      </c>
    </row>
    <row r="31" spans="1:7" ht="36.75" customHeight="1" thickBot="1" x14ac:dyDescent="0.25">
      <c r="A31" s="349" t="s">
        <v>1325</v>
      </c>
      <c r="B31" s="350"/>
      <c r="C31" s="350"/>
      <c r="D31" s="351"/>
      <c r="E31" s="352"/>
      <c r="F31" s="353" t="s">
        <v>1362</v>
      </c>
      <c r="G31" s="354">
        <v>562635000</v>
      </c>
    </row>
    <row r="32" spans="1:7" ht="105" hidden="1" x14ac:dyDescent="0.2">
      <c r="A32" s="355" t="s">
        <v>1363</v>
      </c>
      <c r="B32" s="356"/>
      <c r="C32" s="356"/>
      <c r="D32" s="356"/>
      <c r="E32" s="356"/>
      <c r="F32" s="357" t="s">
        <v>1364</v>
      </c>
      <c r="G32" s="358"/>
    </row>
    <row r="33" spans="6:6" x14ac:dyDescent="0.2">
      <c r="F33" s="247"/>
    </row>
  </sheetData>
  <sheetProtection algorithmName="SHA-512" hashValue="qvD8AQDJ/gJL/bOCgnNT9YYe6Mbl4//hbz8oqyWbK59vbkmpTa2ZPBq8kRQ5AxRUNagXVWW2Hk5unmLn3W07bA==" saltValue="narpv6NRfJoPLV8mwAWIHQ==" spinCount="100000" sheet="1" objects="1" scenarios="1"/>
  <mergeCells count="7">
    <mergeCell ref="D1:F1"/>
    <mergeCell ref="A1:C1"/>
    <mergeCell ref="A2:A4"/>
    <mergeCell ref="B2:B4"/>
    <mergeCell ref="C2:C4"/>
    <mergeCell ref="D2:D4"/>
    <mergeCell ref="E2:E4"/>
  </mergeCells>
  <printOptions horizontalCentered="1" verticalCentered="1"/>
  <pageMargins left="0.70866141732283472" right="0.70866141732283472" top="0.74803149606299213" bottom="0.74803149606299213" header="0.31496062992125984" footer="0.31496062992125984"/>
  <pageSetup paperSize="9" scale="82"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C5E7B-7B24-4DC7-A7EC-5A64F26ADE31}">
  <dimension ref="A1:AZ215"/>
  <sheetViews>
    <sheetView showGridLines="0" topLeftCell="J1" zoomScale="68" zoomScaleNormal="80" workbookViewId="0">
      <selection activeCell="AY121" sqref="AY1:AY1048576"/>
    </sheetView>
  </sheetViews>
  <sheetFormatPr baseColWidth="10" defaultColWidth="10.85546875" defaultRowHeight="15" x14ac:dyDescent="0.25"/>
  <cols>
    <col min="1" max="1" width="8" style="408" hidden="1" customWidth="1"/>
    <col min="2" max="2" width="12.42578125" style="408" hidden="1" customWidth="1"/>
    <col min="3" max="3" width="14.28515625" style="408" hidden="1" customWidth="1"/>
    <col min="4" max="4" width="11" style="408" hidden="1" customWidth="1"/>
    <col min="5" max="5" width="11.28515625" style="408" hidden="1" customWidth="1"/>
    <col min="6" max="6" width="13.28515625" style="408" hidden="1" customWidth="1"/>
    <col min="7" max="7" width="7.7109375" style="408" hidden="1" customWidth="1"/>
    <col min="8" max="8" width="12.140625" style="408" hidden="1" customWidth="1"/>
    <col min="9" max="9" width="12.42578125" style="408" hidden="1" customWidth="1"/>
    <col min="10" max="10" width="17.140625" style="408" customWidth="1"/>
    <col min="11" max="11" width="25.28515625" style="409" customWidth="1"/>
    <col min="12" max="12" width="23.28515625" style="412" customWidth="1"/>
    <col min="13" max="13" width="59.42578125" style="412" customWidth="1"/>
    <col min="14" max="14" width="19.7109375" style="412" customWidth="1"/>
    <col min="15" max="15" width="15.42578125" style="412" customWidth="1"/>
    <col min="16" max="16" width="16.42578125" style="412" customWidth="1"/>
    <col min="17" max="17" width="9.85546875" style="412" hidden="1" customWidth="1"/>
    <col min="18" max="18" width="19.140625" style="412" hidden="1" customWidth="1"/>
    <col min="19" max="19" width="21.42578125" style="412" hidden="1" customWidth="1"/>
    <col min="20" max="20" width="36.28515625" style="412" bestFit="1" customWidth="1"/>
    <col min="21" max="21" width="25.5703125" style="412" hidden="1" customWidth="1"/>
    <col min="22" max="22" width="8.42578125" style="412" hidden="1" customWidth="1"/>
    <col min="23" max="24" width="26.140625" style="412" customWidth="1"/>
    <col min="25" max="38" width="26.140625" style="412" hidden="1" customWidth="1"/>
    <col min="39" max="39" width="26.140625" style="413" hidden="1" customWidth="1"/>
    <col min="40" max="40" width="18.42578125" style="413" hidden="1" customWidth="1"/>
    <col min="41" max="41" width="19.85546875" style="413" bestFit="1" customWidth="1"/>
    <col min="42" max="46" width="26.140625" style="413" hidden="1" customWidth="1"/>
    <col min="47" max="47" width="18.42578125" style="413" hidden="1" customWidth="1"/>
    <col min="48" max="49" width="0" style="413" hidden="1" customWidth="1"/>
    <col min="50" max="50" width="13.28515625" style="413" hidden="1" customWidth="1"/>
    <col min="51" max="51" width="13" style="413" hidden="1" customWidth="1"/>
    <col min="52" max="16384" width="10.85546875" style="413"/>
  </cols>
  <sheetData>
    <row r="1" spans="1:38" ht="7.5" customHeight="1" x14ac:dyDescent="0.25">
      <c r="L1" s="410"/>
      <c r="M1" s="410"/>
      <c r="N1" s="410"/>
      <c r="O1" s="410"/>
      <c r="P1" s="410"/>
      <c r="Q1" s="410"/>
      <c r="R1" s="411"/>
      <c r="S1" s="411"/>
      <c r="T1" s="411"/>
      <c r="U1" s="411"/>
      <c r="V1" s="411"/>
      <c r="W1" s="411"/>
      <c r="X1" s="411"/>
    </row>
    <row r="2" spans="1:38" ht="102.75" customHeight="1" x14ac:dyDescent="0.25">
      <c r="K2" s="690"/>
      <c r="L2" s="769" t="s">
        <v>1380</v>
      </c>
      <c r="M2" s="769"/>
      <c r="N2" s="769"/>
      <c r="O2" s="769"/>
      <c r="P2" s="769"/>
      <c r="Q2" s="690"/>
      <c r="R2" s="690"/>
      <c r="S2" s="691"/>
      <c r="T2" s="414"/>
      <c r="U2" s="414"/>
      <c r="V2" s="414"/>
      <c r="W2" s="768" t="s">
        <v>813</v>
      </c>
      <c r="X2" s="768"/>
    </row>
    <row r="3" spans="1:38" ht="15.75" thickBot="1" x14ac:dyDescent="0.3"/>
    <row r="4" spans="1:38" s="423" customFormat="1" ht="60.75" thickBot="1" x14ac:dyDescent="0.3">
      <c r="A4" s="415" t="s">
        <v>814</v>
      </c>
      <c r="B4" s="416" t="s">
        <v>815</v>
      </c>
      <c r="C4" s="416" t="s">
        <v>816</v>
      </c>
      <c r="D4" s="416" t="s">
        <v>817</v>
      </c>
      <c r="E4" s="416" t="s">
        <v>818</v>
      </c>
      <c r="F4" s="415" t="s">
        <v>819</v>
      </c>
      <c r="G4" s="416" t="s">
        <v>820</v>
      </c>
      <c r="H4" s="416" t="s">
        <v>821</v>
      </c>
      <c r="I4" s="416" t="s">
        <v>822</v>
      </c>
      <c r="J4" s="417" t="s">
        <v>823</v>
      </c>
      <c r="K4" s="418" t="s">
        <v>1376</v>
      </c>
      <c r="L4" s="419" t="s">
        <v>825</v>
      </c>
      <c r="M4" s="419" t="s">
        <v>824</v>
      </c>
      <c r="N4" s="419" t="s">
        <v>826</v>
      </c>
      <c r="O4" s="419" t="s">
        <v>827</v>
      </c>
      <c r="P4" s="419" t="s">
        <v>828</v>
      </c>
      <c r="Q4" s="419" t="s">
        <v>7</v>
      </c>
      <c r="R4" s="419" t="s">
        <v>829</v>
      </c>
      <c r="S4" s="419" t="s">
        <v>830</v>
      </c>
      <c r="T4" s="420" t="s">
        <v>831</v>
      </c>
      <c r="U4" s="420" t="s">
        <v>832</v>
      </c>
      <c r="V4" s="420" t="s">
        <v>833</v>
      </c>
      <c r="W4" s="419" t="s">
        <v>834</v>
      </c>
      <c r="X4" s="419" t="s">
        <v>835</v>
      </c>
      <c r="Y4" s="421" t="s">
        <v>836</v>
      </c>
      <c r="Z4" s="422"/>
      <c r="AA4" s="422"/>
      <c r="AB4" s="422"/>
      <c r="AC4" s="422"/>
      <c r="AD4" s="422"/>
      <c r="AE4" s="422"/>
      <c r="AF4" s="422"/>
      <c r="AG4" s="422"/>
      <c r="AH4" s="422"/>
      <c r="AI4" s="422"/>
      <c r="AJ4" s="422"/>
      <c r="AK4" s="422"/>
      <c r="AL4" s="422"/>
    </row>
    <row r="5" spans="1:38" s="423" customFormat="1" ht="25.5" x14ac:dyDescent="0.25">
      <c r="A5" s="424"/>
      <c r="B5" s="424"/>
      <c r="C5" s="424"/>
      <c r="D5" s="424"/>
      <c r="E5" s="424"/>
      <c r="F5" s="424"/>
      <c r="G5" s="424"/>
      <c r="H5" s="424"/>
      <c r="I5" s="424"/>
      <c r="J5" s="425" t="s">
        <v>837</v>
      </c>
      <c r="K5" s="426" t="s">
        <v>838</v>
      </c>
      <c r="L5" s="427"/>
      <c r="M5" s="428" t="s">
        <v>839</v>
      </c>
      <c r="N5" s="427"/>
      <c r="O5" s="427"/>
      <c r="P5" s="427"/>
      <c r="Q5" s="427"/>
      <c r="R5" s="427"/>
      <c r="S5" s="427"/>
      <c r="T5" s="429"/>
      <c r="U5" s="429">
        <f>U6+U204</f>
        <v>22602925241.200001</v>
      </c>
      <c r="V5" s="429"/>
      <c r="W5" s="429"/>
      <c r="X5" s="427"/>
      <c r="Y5" s="430"/>
      <c r="Z5" s="430"/>
      <c r="AA5" s="422"/>
      <c r="AB5" s="422"/>
      <c r="AC5" s="422"/>
      <c r="AD5" s="422"/>
      <c r="AE5" s="422"/>
      <c r="AF5" s="422"/>
      <c r="AG5" s="422"/>
      <c r="AH5" s="422"/>
      <c r="AI5" s="422"/>
      <c r="AJ5" s="422"/>
      <c r="AK5" s="422"/>
      <c r="AL5" s="422"/>
    </row>
    <row r="6" spans="1:38" s="423" customFormat="1" ht="25.5" x14ac:dyDescent="0.25">
      <c r="A6" s="424"/>
      <c r="B6" s="424"/>
      <c r="C6" s="424"/>
      <c r="D6" s="424"/>
      <c r="E6" s="424"/>
      <c r="F6" s="424"/>
      <c r="G6" s="424"/>
      <c r="H6" s="424"/>
      <c r="I6" s="424"/>
      <c r="J6" s="425" t="s">
        <v>840</v>
      </c>
      <c r="K6" s="426" t="s">
        <v>841</v>
      </c>
      <c r="L6" s="427"/>
      <c r="M6" s="428" t="s">
        <v>841</v>
      </c>
      <c r="N6" s="427"/>
      <c r="O6" s="427"/>
      <c r="P6" s="427"/>
      <c r="Q6" s="427"/>
      <c r="R6" s="427"/>
      <c r="S6" s="427"/>
      <c r="T6" s="431"/>
      <c r="U6" s="431">
        <f>U7+U202</f>
        <v>20864925241.200001</v>
      </c>
      <c r="V6" s="431"/>
      <c r="W6" s="431"/>
      <c r="X6" s="427"/>
      <c r="Y6" s="430"/>
      <c r="Z6" s="430"/>
      <c r="AA6" s="422"/>
      <c r="AB6" s="422"/>
      <c r="AC6" s="422"/>
      <c r="AD6" s="422"/>
      <c r="AE6" s="422"/>
      <c r="AF6" s="422"/>
      <c r="AG6" s="422"/>
      <c r="AH6" s="422"/>
      <c r="AI6" s="422"/>
      <c r="AJ6" s="422"/>
      <c r="AK6" s="422"/>
      <c r="AL6" s="422"/>
    </row>
    <row r="7" spans="1:38" s="438" customFormat="1" ht="13.5" customHeight="1" x14ac:dyDescent="0.25">
      <c r="A7" s="428" t="s">
        <v>842</v>
      </c>
      <c r="B7" s="428"/>
      <c r="C7" s="428"/>
      <c r="D7" s="428"/>
      <c r="E7" s="428"/>
      <c r="F7" s="428"/>
      <c r="G7" s="428"/>
      <c r="H7" s="428"/>
      <c r="I7" s="428"/>
      <c r="J7" s="432" t="s">
        <v>842</v>
      </c>
      <c r="K7" s="426" t="s">
        <v>843</v>
      </c>
      <c r="L7" s="433" t="str">
        <f t="shared" ref="L7:M12" si="0">+J7</f>
        <v>A</v>
      </c>
      <c r="M7" s="433" t="str">
        <f t="shared" si="0"/>
        <v xml:space="preserve">FUNCIONAMIENTO </v>
      </c>
      <c r="N7" s="434"/>
      <c r="O7" s="434"/>
      <c r="P7" s="434"/>
      <c r="Q7" s="434"/>
      <c r="R7" s="431"/>
      <c r="S7" s="431" t="e">
        <f>+S9+S39+S198</f>
        <v>#REF!</v>
      </c>
      <c r="T7" s="431">
        <f>T39</f>
        <v>3869550029.4000001</v>
      </c>
      <c r="U7" s="431">
        <f>U10+U39+U195+U198</f>
        <v>20814000000.200001</v>
      </c>
      <c r="V7" s="431"/>
      <c r="W7" s="435"/>
      <c r="X7" s="436"/>
      <c r="Y7" s="437"/>
      <c r="Z7" s="437"/>
      <c r="AA7" s="437"/>
      <c r="AB7" s="437"/>
      <c r="AC7" s="437"/>
      <c r="AD7" s="437"/>
      <c r="AE7" s="437"/>
      <c r="AF7" s="437"/>
      <c r="AG7" s="437"/>
      <c r="AH7" s="437"/>
      <c r="AI7" s="437"/>
      <c r="AJ7" s="437"/>
      <c r="AK7" s="437"/>
      <c r="AL7" s="437"/>
    </row>
    <row r="8" spans="1:38" s="438" customFormat="1" ht="13.5" customHeight="1" x14ac:dyDescent="0.25">
      <c r="A8" s="428"/>
      <c r="B8" s="428"/>
      <c r="C8" s="428"/>
      <c r="D8" s="428"/>
      <c r="E8" s="428"/>
      <c r="F8" s="428"/>
      <c r="G8" s="428"/>
      <c r="H8" s="428"/>
      <c r="I8" s="428"/>
      <c r="J8" s="432"/>
      <c r="K8" s="426"/>
      <c r="L8" s="433"/>
      <c r="M8" s="428" t="s">
        <v>844</v>
      </c>
      <c r="N8" s="434"/>
      <c r="O8" s="434"/>
      <c r="P8" s="434"/>
      <c r="Q8" s="434"/>
      <c r="R8" s="431"/>
      <c r="S8" s="431"/>
      <c r="T8" s="431">
        <f>T7+T204</f>
        <v>5607550029.3999996</v>
      </c>
      <c r="U8" s="431"/>
      <c r="V8" s="431"/>
      <c r="W8" s="435"/>
      <c r="X8" s="436"/>
      <c r="Y8" s="437"/>
      <c r="Z8" s="437"/>
      <c r="AA8" s="437"/>
      <c r="AB8" s="437"/>
      <c r="AC8" s="437"/>
      <c r="AD8" s="437"/>
      <c r="AE8" s="437"/>
      <c r="AF8" s="437"/>
      <c r="AG8" s="437"/>
      <c r="AH8" s="437"/>
      <c r="AI8" s="437"/>
      <c r="AJ8" s="437"/>
      <c r="AK8" s="437"/>
      <c r="AL8" s="437"/>
    </row>
    <row r="9" spans="1:38" s="438" customFormat="1" x14ac:dyDescent="0.25">
      <c r="A9" s="439" t="s">
        <v>842</v>
      </c>
      <c r="B9" s="439" t="s">
        <v>845</v>
      </c>
      <c r="C9" s="439"/>
      <c r="D9" s="439"/>
      <c r="E9" s="439"/>
      <c r="F9" s="439"/>
      <c r="G9" s="439"/>
      <c r="H9" s="439"/>
      <c r="I9" s="439"/>
      <c r="J9" s="440" t="s">
        <v>846</v>
      </c>
      <c r="K9" s="441" t="s">
        <v>847</v>
      </c>
      <c r="L9" s="442" t="str">
        <f t="shared" si="0"/>
        <v>A-01</v>
      </c>
      <c r="M9" s="443" t="str">
        <f t="shared" si="0"/>
        <v>GASTOS DE PERSONAL</v>
      </c>
      <c r="N9" s="444"/>
      <c r="O9" s="445"/>
      <c r="P9" s="446"/>
      <c r="Q9" s="446"/>
      <c r="R9" s="447"/>
      <c r="S9" s="448">
        <f>+S10</f>
        <v>18071613340.975441</v>
      </c>
      <c r="T9" s="448">
        <f>+T10</f>
        <v>0</v>
      </c>
      <c r="U9" s="448">
        <f>+U10</f>
        <v>16122000000</v>
      </c>
      <c r="V9" s="448"/>
      <c r="W9" s="449"/>
      <c r="X9" s="450"/>
      <c r="Y9" s="451"/>
      <c r="Z9" s="451"/>
      <c r="AA9" s="451"/>
      <c r="AB9" s="451"/>
      <c r="AC9" s="451"/>
      <c r="AD9" s="451"/>
      <c r="AE9" s="451"/>
      <c r="AF9" s="451"/>
      <c r="AG9" s="451"/>
      <c r="AH9" s="451"/>
      <c r="AI9" s="451"/>
      <c r="AJ9" s="451"/>
      <c r="AK9" s="451"/>
      <c r="AL9" s="451"/>
    </row>
    <row r="10" spans="1:38" s="438" customFormat="1" ht="25.5" x14ac:dyDescent="0.25">
      <c r="A10" s="452" t="s">
        <v>842</v>
      </c>
      <c r="B10" s="452" t="s">
        <v>845</v>
      </c>
      <c r="C10" s="452" t="s">
        <v>845</v>
      </c>
      <c r="D10" s="452"/>
      <c r="E10" s="452"/>
      <c r="F10" s="452"/>
      <c r="G10" s="452"/>
      <c r="H10" s="452"/>
      <c r="I10" s="452"/>
      <c r="J10" s="453" t="s">
        <v>848</v>
      </c>
      <c r="K10" s="454" t="s">
        <v>849</v>
      </c>
      <c r="L10" s="455" t="str">
        <f t="shared" si="0"/>
        <v>A-01-01</v>
      </c>
      <c r="M10" s="455" t="str">
        <f t="shared" si="0"/>
        <v>PLANTA DE PERSONAL PERMANENTE</v>
      </c>
      <c r="N10" s="456"/>
      <c r="O10" s="456"/>
      <c r="P10" s="456"/>
      <c r="Q10" s="456"/>
      <c r="R10" s="457"/>
      <c r="S10" s="458">
        <f>S12+S22+S32</f>
        <v>18071613340.975441</v>
      </c>
      <c r="T10" s="458">
        <f>T12+T22+T32</f>
        <v>0</v>
      </c>
      <c r="U10" s="458">
        <f>U12+U22+U32</f>
        <v>16122000000</v>
      </c>
      <c r="V10" s="458"/>
      <c r="W10" s="449"/>
      <c r="X10" s="459"/>
      <c r="Y10" s="460"/>
      <c r="Z10" s="460"/>
      <c r="AA10" s="460"/>
      <c r="AB10" s="460"/>
      <c r="AC10" s="460"/>
      <c r="AD10" s="460"/>
      <c r="AE10" s="460"/>
      <c r="AF10" s="460"/>
      <c r="AG10" s="460"/>
      <c r="AH10" s="460"/>
      <c r="AI10" s="460"/>
      <c r="AJ10" s="460"/>
      <c r="AK10" s="460"/>
      <c r="AL10" s="460"/>
    </row>
    <row r="11" spans="1:38" s="474" customFormat="1" x14ac:dyDescent="0.25">
      <c r="A11" s="461" t="s">
        <v>842</v>
      </c>
      <c r="B11" s="461" t="s">
        <v>845</v>
      </c>
      <c r="C11" s="461" t="s">
        <v>845</v>
      </c>
      <c r="D11" s="461" t="s">
        <v>845</v>
      </c>
      <c r="E11" s="461"/>
      <c r="F11" s="461"/>
      <c r="G11" s="461"/>
      <c r="H11" s="461"/>
      <c r="I11" s="461"/>
      <c r="J11" s="462" t="s">
        <v>850</v>
      </c>
      <c r="K11" s="463" t="s">
        <v>851</v>
      </c>
      <c r="L11" s="464" t="str">
        <f t="shared" si="0"/>
        <v>A-01-01-01</v>
      </c>
      <c r="M11" s="465" t="str">
        <f t="shared" si="0"/>
        <v>SALARIO</v>
      </c>
      <c r="N11" s="466"/>
      <c r="O11" s="467"/>
      <c r="P11" s="468"/>
      <c r="Q11" s="468"/>
      <c r="R11" s="469"/>
      <c r="S11" s="470">
        <f>S12</f>
        <v>12161938228.529942</v>
      </c>
      <c r="T11" s="470">
        <f>T12</f>
        <v>0</v>
      </c>
      <c r="U11" s="470">
        <f>U12</f>
        <v>10934000000</v>
      </c>
      <c r="V11" s="470"/>
      <c r="W11" s="471"/>
      <c r="X11" s="472"/>
      <c r="Y11" s="473"/>
      <c r="Z11" s="473"/>
      <c r="AA11" s="473"/>
      <c r="AB11" s="473"/>
      <c r="AC11" s="473"/>
      <c r="AD11" s="473"/>
      <c r="AE11" s="473"/>
      <c r="AF11" s="473"/>
      <c r="AG11" s="473"/>
      <c r="AH11" s="473"/>
      <c r="AI11" s="473"/>
      <c r="AJ11" s="473"/>
      <c r="AK11" s="473"/>
      <c r="AL11" s="473"/>
    </row>
    <row r="12" spans="1:38" s="438" customFormat="1" x14ac:dyDescent="0.25">
      <c r="A12" s="475" t="s">
        <v>842</v>
      </c>
      <c r="B12" s="475" t="s">
        <v>845</v>
      </c>
      <c r="C12" s="475" t="s">
        <v>845</v>
      </c>
      <c r="D12" s="475" t="s">
        <v>845</v>
      </c>
      <c r="E12" s="475" t="s">
        <v>852</v>
      </c>
      <c r="F12" s="475"/>
      <c r="G12" s="475"/>
      <c r="H12" s="475"/>
      <c r="I12" s="475"/>
      <c r="J12" s="476" t="s">
        <v>853</v>
      </c>
      <c r="K12" s="477" t="s">
        <v>854</v>
      </c>
      <c r="L12" s="478" t="str">
        <f t="shared" si="0"/>
        <v>A-01-01-01-001</v>
      </c>
      <c r="M12" s="479" t="str">
        <f t="shared" si="0"/>
        <v>FACTORES SALARIALES COMUNES</v>
      </c>
      <c r="N12" s="480"/>
      <c r="O12" s="481"/>
      <c r="P12" s="482"/>
      <c r="Q12" s="482"/>
      <c r="R12" s="483"/>
      <c r="S12" s="484">
        <f>SUM(S13:S21)</f>
        <v>12161938228.529942</v>
      </c>
      <c r="T12" s="484">
        <f>SUM(T13:T21)</f>
        <v>0</v>
      </c>
      <c r="U12" s="484">
        <f>SUM(U13:U21)</f>
        <v>10934000000</v>
      </c>
      <c r="V12" s="484"/>
      <c r="W12" s="485"/>
      <c r="X12" s="486"/>
      <c r="Y12" s="487"/>
      <c r="Z12" s="487"/>
      <c r="AA12" s="487"/>
      <c r="AB12" s="487"/>
      <c r="AC12" s="487"/>
      <c r="AD12" s="487"/>
      <c r="AE12" s="487"/>
      <c r="AF12" s="487"/>
      <c r="AG12" s="487"/>
      <c r="AH12" s="487"/>
      <c r="AI12" s="487"/>
      <c r="AJ12" s="487"/>
      <c r="AK12" s="487"/>
      <c r="AL12" s="487"/>
    </row>
    <row r="13" spans="1:38" s="474" customFormat="1" x14ac:dyDescent="0.25">
      <c r="A13" s="488" t="s">
        <v>842</v>
      </c>
      <c r="B13" s="488" t="s">
        <v>845</v>
      </c>
      <c r="C13" s="488" t="s">
        <v>845</v>
      </c>
      <c r="D13" s="488" t="s">
        <v>845</v>
      </c>
      <c r="E13" s="488" t="s">
        <v>852</v>
      </c>
      <c r="F13" s="488" t="s">
        <v>852</v>
      </c>
      <c r="G13" s="488"/>
      <c r="H13" s="488"/>
      <c r="I13" s="488"/>
      <c r="J13" s="489" t="s">
        <v>855</v>
      </c>
      <c r="K13" s="490" t="s">
        <v>856</v>
      </c>
      <c r="L13" s="491">
        <v>93151500</v>
      </c>
      <c r="M13" s="492" t="s">
        <v>857</v>
      </c>
      <c r="N13" s="491" t="s">
        <v>858</v>
      </c>
      <c r="O13" s="493">
        <v>12</v>
      </c>
      <c r="P13" s="494" t="s">
        <v>16</v>
      </c>
      <c r="Q13" s="494">
        <v>1</v>
      </c>
      <c r="R13" s="494">
        <v>9572097441.0847969</v>
      </c>
      <c r="S13" s="495">
        <v>9572097441.0847969</v>
      </c>
      <c r="T13" s="495"/>
      <c r="U13" s="495">
        <v>8344159213</v>
      </c>
      <c r="V13" s="495"/>
      <c r="W13" s="496" t="s">
        <v>859</v>
      </c>
      <c r="X13" s="497" t="s">
        <v>860</v>
      </c>
      <c r="Y13" s="408" t="s">
        <v>861</v>
      </c>
      <c r="Z13" s="408"/>
      <c r="AA13" s="408"/>
      <c r="AB13" s="408"/>
      <c r="AC13" s="408"/>
      <c r="AD13" s="408"/>
      <c r="AE13" s="408"/>
      <c r="AF13" s="408"/>
      <c r="AG13" s="408"/>
      <c r="AH13" s="408"/>
      <c r="AI13" s="408"/>
      <c r="AJ13" s="408"/>
      <c r="AK13" s="408"/>
      <c r="AL13" s="408"/>
    </row>
    <row r="14" spans="1:38" s="474" customFormat="1" x14ac:dyDescent="0.25">
      <c r="A14" s="488" t="s">
        <v>842</v>
      </c>
      <c r="B14" s="488" t="s">
        <v>845</v>
      </c>
      <c r="C14" s="488" t="s">
        <v>845</v>
      </c>
      <c r="D14" s="488" t="s">
        <v>845</v>
      </c>
      <c r="E14" s="488" t="s">
        <v>852</v>
      </c>
      <c r="F14" s="488" t="s">
        <v>862</v>
      </c>
      <c r="G14" s="488"/>
      <c r="H14" s="488"/>
      <c r="I14" s="488"/>
      <c r="J14" s="489" t="s">
        <v>863</v>
      </c>
      <c r="K14" s="490" t="s">
        <v>864</v>
      </c>
      <c r="L14" s="498">
        <v>93151500</v>
      </c>
      <c r="M14" s="499" t="s">
        <v>865</v>
      </c>
      <c r="N14" s="498" t="s">
        <v>858</v>
      </c>
      <c r="O14" s="500">
        <v>12</v>
      </c>
      <c r="P14" s="501" t="s">
        <v>16</v>
      </c>
      <c r="Q14" s="501">
        <v>1</v>
      </c>
      <c r="R14" s="501">
        <v>358111972.98555839</v>
      </c>
      <c r="S14" s="502">
        <v>358111972.98555839</v>
      </c>
      <c r="T14" s="502"/>
      <c r="U14" s="502">
        <v>358111973</v>
      </c>
      <c r="V14" s="502"/>
      <c r="W14" s="503" t="s">
        <v>859</v>
      </c>
      <c r="X14" s="504" t="s">
        <v>860</v>
      </c>
      <c r="Y14" s="408" t="s">
        <v>861</v>
      </c>
      <c r="Z14" s="408"/>
      <c r="AA14" s="408"/>
      <c r="AB14" s="408"/>
      <c r="AC14" s="408"/>
      <c r="AD14" s="408"/>
      <c r="AE14" s="408"/>
      <c r="AF14" s="408"/>
      <c r="AG14" s="408"/>
      <c r="AH14" s="408"/>
      <c r="AI14" s="408"/>
      <c r="AJ14" s="408"/>
      <c r="AK14" s="408"/>
      <c r="AL14" s="408"/>
    </row>
    <row r="15" spans="1:38" s="474" customFormat="1" x14ac:dyDescent="0.25">
      <c r="A15" s="488" t="s">
        <v>842</v>
      </c>
      <c r="B15" s="488" t="s">
        <v>845</v>
      </c>
      <c r="C15" s="488" t="s">
        <v>845</v>
      </c>
      <c r="D15" s="488" t="s">
        <v>845</v>
      </c>
      <c r="E15" s="488" t="s">
        <v>852</v>
      </c>
      <c r="F15" s="488" t="s">
        <v>866</v>
      </c>
      <c r="G15" s="488"/>
      <c r="H15" s="488"/>
      <c r="I15" s="488"/>
      <c r="J15" s="489" t="s">
        <v>867</v>
      </c>
      <c r="K15" s="490" t="s">
        <v>868</v>
      </c>
      <c r="L15" s="498">
        <v>93151500</v>
      </c>
      <c r="M15" s="499" t="s">
        <v>869</v>
      </c>
      <c r="N15" s="498" t="s">
        <v>858</v>
      </c>
      <c r="O15" s="500">
        <v>12</v>
      </c>
      <c r="P15" s="501" t="s">
        <v>16</v>
      </c>
      <c r="Q15" s="501">
        <v>1</v>
      </c>
      <c r="R15" s="501">
        <v>4858112.9358719997</v>
      </c>
      <c r="S15" s="502">
        <v>4858112.9358719997</v>
      </c>
      <c r="T15" s="502"/>
      <c r="U15" s="502">
        <v>4858113</v>
      </c>
      <c r="V15" s="502"/>
      <c r="W15" s="503" t="s">
        <v>859</v>
      </c>
      <c r="X15" s="504" t="s">
        <v>860</v>
      </c>
      <c r="Y15" s="408" t="s">
        <v>861</v>
      </c>
      <c r="Z15" s="408"/>
      <c r="AA15" s="408"/>
      <c r="AB15" s="408"/>
      <c r="AC15" s="408"/>
      <c r="AD15" s="408"/>
      <c r="AE15" s="408"/>
      <c r="AF15" s="408"/>
      <c r="AG15" s="408"/>
      <c r="AH15" s="408"/>
      <c r="AI15" s="408"/>
      <c r="AJ15" s="408"/>
      <c r="AK15" s="408"/>
      <c r="AL15" s="408"/>
    </row>
    <row r="16" spans="1:38" s="474" customFormat="1" x14ac:dyDescent="0.25">
      <c r="A16" s="488" t="s">
        <v>842</v>
      </c>
      <c r="B16" s="488" t="s">
        <v>845</v>
      </c>
      <c r="C16" s="488" t="s">
        <v>845</v>
      </c>
      <c r="D16" s="488" t="s">
        <v>845</v>
      </c>
      <c r="E16" s="488" t="s">
        <v>852</v>
      </c>
      <c r="F16" s="488" t="s">
        <v>870</v>
      </c>
      <c r="G16" s="488"/>
      <c r="H16" s="488"/>
      <c r="I16" s="488"/>
      <c r="J16" s="489" t="s">
        <v>871</v>
      </c>
      <c r="K16" s="490" t="s">
        <v>872</v>
      </c>
      <c r="L16" s="498">
        <v>93151500</v>
      </c>
      <c r="M16" s="499" t="s">
        <v>873</v>
      </c>
      <c r="N16" s="498" t="s">
        <v>858</v>
      </c>
      <c r="O16" s="500">
        <v>12</v>
      </c>
      <c r="P16" s="501" t="s">
        <v>16</v>
      </c>
      <c r="Q16" s="501">
        <v>1</v>
      </c>
      <c r="R16" s="501">
        <v>7030320</v>
      </c>
      <c r="S16" s="502">
        <v>7030320</v>
      </c>
      <c r="T16" s="502"/>
      <c r="U16" s="502">
        <v>7030320</v>
      </c>
      <c r="V16" s="502"/>
      <c r="W16" s="503" t="s">
        <v>859</v>
      </c>
      <c r="X16" s="504" t="s">
        <v>860</v>
      </c>
      <c r="Y16" s="408" t="s">
        <v>861</v>
      </c>
      <c r="Z16" s="408"/>
      <c r="AA16" s="408"/>
      <c r="AB16" s="408"/>
      <c r="AC16" s="408"/>
      <c r="AD16" s="408"/>
      <c r="AE16" s="408"/>
      <c r="AF16" s="408"/>
      <c r="AG16" s="408"/>
      <c r="AH16" s="408"/>
      <c r="AI16" s="408"/>
      <c r="AJ16" s="408"/>
      <c r="AK16" s="408"/>
      <c r="AL16" s="408"/>
    </row>
    <row r="17" spans="1:38" s="474" customFormat="1" x14ac:dyDescent="0.25">
      <c r="A17" s="488" t="s">
        <v>842</v>
      </c>
      <c r="B17" s="488" t="s">
        <v>845</v>
      </c>
      <c r="C17" s="488" t="s">
        <v>845</v>
      </c>
      <c r="D17" s="488" t="s">
        <v>845</v>
      </c>
      <c r="E17" s="488" t="s">
        <v>852</v>
      </c>
      <c r="F17" s="488" t="s">
        <v>874</v>
      </c>
      <c r="G17" s="488"/>
      <c r="H17" s="488"/>
      <c r="I17" s="488"/>
      <c r="J17" s="489" t="s">
        <v>875</v>
      </c>
      <c r="K17" s="490" t="s">
        <v>876</v>
      </c>
      <c r="L17" s="498">
        <v>93151500</v>
      </c>
      <c r="M17" s="499" t="s">
        <v>877</v>
      </c>
      <c r="N17" s="498" t="s">
        <v>858</v>
      </c>
      <c r="O17" s="500">
        <v>12</v>
      </c>
      <c r="P17" s="501" t="s">
        <v>16</v>
      </c>
      <c r="Q17" s="501">
        <v>1</v>
      </c>
      <c r="R17" s="501">
        <v>453094935.66558385</v>
      </c>
      <c r="S17" s="502">
        <v>453094935.66558385</v>
      </c>
      <c r="T17" s="502"/>
      <c r="U17" s="502">
        <v>453094936</v>
      </c>
      <c r="V17" s="502"/>
      <c r="W17" s="503" t="s">
        <v>859</v>
      </c>
      <c r="X17" s="504" t="s">
        <v>860</v>
      </c>
      <c r="Y17" s="408" t="s">
        <v>861</v>
      </c>
      <c r="Z17" s="408"/>
      <c r="AA17" s="408"/>
      <c r="AB17" s="408"/>
      <c r="AC17" s="408"/>
      <c r="AD17" s="408"/>
      <c r="AE17" s="408"/>
      <c r="AF17" s="408"/>
      <c r="AG17" s="408"/>
      <c r="AH17" s="408"/>
      <c r="AI17" s="408"/>
      <c r="AJ17" s="408"/>
      <c r="AK17" s="408"/>
      <c r="AL17" s="408"/>
    </row>
    <row r="18" spans="1:38" s="474" customFormat="1" ht="25.5" x14ac:dyDescent="0.25">
      <c r="A18" s="488" t="s">
        <v>842</v>
      </c>
      <c r="B18" s="488" t="s">
        <v>845</v>
      </c>
      <c r="C18" s="488" t="s">
        <v>845</v>
      </c>
      <c r="D18" s="488" t="s">
        <v>845</v>
      </c>
      <c r="E18" s="488" t="s">
        <v>852</v>
      </c>
      <c r="F18" s="488" t="s">
        <v>878</v>
      </c>
      <c r="G18" s="488"/>
      <c r="H18" s="488"/>
      <c r="I18" s="488"/>
      <c r="J18" s="489" t="s">
        <v>879</v>
      </c>
      <c r="K18" s="490" t="s">
        <v>880</v>
      </c>
      <c r="L18" s="498">
        <v>93151500</v>
      </c>
      <c r="M18" s="499" t="s">
        <v>881</v>
      </c>
      <c r="N18" s="498" t="s">
        <v>858</v>
      </c>
      <c r="O18" s="500">
        <v>12</v>
      </c>
      <c r="P18" s="501" t="s">
        <v>16</v>
      </c>
      <c r="Q18" s="501">
        <v>1</v>
      </c>
      <c r="R18" s="501">
        <v>309144671.19764197</v>
      </c>
      <c r="S18" s="502">
        <v>309144671.19764197</v>
      </c>
      <c r="T18" s="502"/>
      <c r="U18" s="502">
        <v>309144671</v>
      </c>
      <c r="V18" s="502"/>
      <c r="W18" s="503" t="s">
        <v>859</v>
      </c>
      <c r="X18" s="504" t="s">
        <v>860</v>
      </c>
      <c r="Y18" s="408" t="s">
        <v>861</v>
      </c>
      <c r="Z18" s="408"/>
      <c r="AA18" s="408"/>
      <c r="AB18" s="408"/>
      <c r="AC18" s="408"/>
      <c r="AD18" s="408"/>
      <c r="AE18" s="408"/>
      <c r="AF18" s="408"/>
      <c r="AG18" s="408"/>
      <c r="AH18" s="408"/>
      <c r="AI18" s="408"/>
      <c r="AJ18" s="408"/>
      <c r="AK18" s="408"/>
      <c r="AL18" s="408"/>
    </row>
    <row r="19" spans="1:38" s="474" customFormat="1" ht="25.5" x14ac:dyDescent="0.25">
      <c r="A19" s="488" t="s">
        <v>842</v>
      </c>
      <c r="B19" s="488" t="s">
        <v>845</v>
      </c>
      <c r="C19" s="488" t="s">
        <v>845</v>
      </c>
      <c r="D19" s="488" t="s">
        <v>845</v>
      </c>
      <c r="E19" s="488" t="s">
        <v>852</v>
      </c>
      <c r="F19" s="488" t="s">
        <v>882</v>
      </c>
      <c r="G19" s="488"/>
      <c r="H19" s="488"/>
      <c r="I19" s="488"/>
      <c r="J19" s="489" t="s">
        <v>883</v>
      </c>
      <c r="K19" s="490" t="s">
        <v>884</v>
      </c>
      <c r="L19" s="498">
        <v>93151500</v>
      </c>
      <c r="M19" s="499" t="s">
        <v>885</v>
      </c>
      <c r="N19" s="498" t="s">
        <v>858</v>
      </c>
      <c r="O19" s="500">
        <v>12</v>
      </c>
      <c r="P19" s="501" t="s">
        <v>16</v>
      </c>
      <c r="Q19" s="501">
        <v>1</v>
      </c>
      <c r="R19" s="501">
        <v>2347943.0956813125</v>
      </c>
      <c r="S19" s="502">
        <v>2347943.0956813125</v>
      </c>
      <c r="T19" s="502"/>
      <c r="U19" s="502">
        <v>2347943</v>
      </c>
      <c r="V19" s="502"/>
      <c r="W19" s="503" t="s">
        <v>859</v>
      </c>
      <c r="X19" s="504" t="s">
        <v>860</v>
      </c>
      <c r="Y19" s="408" t="s">
        <v>861</v>
      </c>
      <c r="Z19" s="408"/>
      <c r="AA19" s="408"/>
      <c r="AB19" s="408"/>
      <c r="AC19" s="408"/>
      <c r="AD19" s="408"/>
      <c r="AE19" s="408"/>
      <c r="AF19" s="408"/>
      <c r="AG19" s="408"/>
      <c r="AH19" s="408"/>
      <c r="AI19" s="408"/>
      <c r="AJ19" s="408"/>
      <c r="AK19" s="408"/>
      <c r="AL19" s="408"/>
    </row>
    <row r="20" spans="1:38" s="474" customFormat="1" x14ac:dyDescent="0.25">
      <c r="A20" s="488" t="s">
        <v>842</v>
      </c>
      <c r="B20" s="488" t="s">
        <v>845</v>
      </c>
      <c r="C20" s="488" t="s">
        <v>845</v>
      </c>
      <c r="D20" s="488" t="s">
        <v>845</v>
      </c>
      <c r="E20" s="488" t="s">
        <v>852</v>
      </c>
      <c r="F20" s="488" t="s">
        <v>886</v>
      </c>
      <c r="G20" s="488"/>
      <c r="H20" s="488"/>
      <c r="I20" s="488"/>
      <c r="J20" s="489" t="s">
        <v>887</v>
      </c>
      <c r="K20" s="490" t="s">
        <v>888</v>
      </c>
      <c r="L20" s="498">
        <v>93151500</v>
      </c>
      <c r="M20" s="499" t="s">
        <v>889</v>
      </c>
      <c r="N20" s="498" t="s">
        <v>858</v>
      </c>
      <c r="O20" s="500">
        <v>12</v>
      </c>
      <c r="P20" s="501" t="s">
        <v>16</v>
      </c>
      <c r="Q20" s="501">
        <v>1</v>
      </c>
      <c r="R20" s="501">
        <v>983278940.24649251</v>
      </c>
      <c r="S20" s="502">
        <v>983278940.24649251</v>
      </c>
      <c r="T20" s="502"/>
      <c r="U20" s="502">
        <v>983278940</v>
      </c>
      <c r="V20" s="502"/>
      <c r="W20" s="503" t="s">
        <v>859</v>
      </c>
      <c r="X20" s="504" t="s">
        <v>860</v>
      </c>
      <c r="Y20" s="408" t="s">
        <v>861</v>
      </c>
      <c r="Z20" s="408"/>
      <c r="AA20" s="408"/>
      <c r="AB20" s="408"/>
      <c r="AC20" s="408"/>
      <c r="AD20" s="408"/>
      <c r="AE20" s="408"/>
      <c r="AF20" s="408"/>
      <c r="AG20" s="408"/>
      <c r="AH20" s="408"/>
      <c r="AI20" s="408"/>
      <c r="AJ20" s="408"/>
      <c r="AK20" s="408"/>
      <c r="AL20" s="408"/>
    </row>
    <row r="21" spans="1:38" s="474" customFormat="1" x14ac:dyDescent="0.25">
      <c r="A21" s="488" t="s">
        <v>842</v>
      </c>
      <c r="B21" s="488" t="s">
        <v>845</v>
      </c>
      <c r="C21" s="488" t="s">
        <v>845</v>
      </c>
      <c r="D21" s="488" t="s">
        <v>845</v>
      </c>
      <c r="E21" s="488" t="s">
        <v>852</v>
      </c>
      <c r="F21" s="488" t="s">
        <v>890</v>
      </c>
      <c r="G21" s="488"/>
      <c r="H21" s="488"/>
      <c r="I21" s="488"/>
      <c r="J21" s="489" t="s">
        <v>891</v>
      </c>
      <c r="K21" s="490" t="s">
        <v>892</v>
      </c>
      <c r="L21" s="498">
        <v>93151500</v>
      </c>
      <c r="M21" s="499" t="s">
        <v>893</v>
      </c>
      <c r="N21" s="498" t="s">
        <v>858</v>
      </c>
      <c r="O21" s="500">
        <v>12</v>
      </c>
      <c r="P21" s="501" t="s">
        <v>16</v>
      </c>
      <c r="Q21" s="501">
        <v>1</v>
      </c>
      <c r="R21" s="501">
        <v>471973891.31831646</v>
      </c>
      <c r="S21" s="502">
        <v>471973891.31831646</v>
      </c>
      <c r="T21" s="502"/>
      <c r="U21" s="502">
        <v>471973891</v>
      </c>
      <c r="V21" s="502"/>
      <c r="W21" s="503" t="s">
        <v>859</v>
      </c>
      <c r="X21" s="504" t="s">
        <v>860</v>
      </c>
      <c r="Y21" s="408" t="s">
        <v>861</v>
      </c>
      <c r="Z21" s="408"/>
      <c r="AA21" s="408"/>
      <c r="AB21" s="408"/>
      <c r="AC21" s="408"/>
      <c r="AD21" s="408"/>
      <c r="AE21" s="408"/>
      <c r="AF21" s="408"/>
      <c r="AG21" s="408"/>
      <c r="AH21" s="408"/>
      <c r="AI21" s="408"/>
      <c r="AJ21" s="408"/>
      <c r="AK21" s="408"/>
      <c r="AL21" s="408"/>
    </row>
    <row r="22" spans="1:38" s="438" customFormat="1" ht="25.5" x14ac:dyDescent="0.25">
      <c r="A22" s="505" t="s">
        <v>842</v>
      </c>
      <c r="B22" s="505" t="s">
        <v>845</v>
      </c>
      <c r="C22" s="505" t="s">
        <v>845</v>
      </c>
      <c r="D22" s="505" t="s">
        <v>894</v>
      </c>
      <c r="E22" s="505"/>
      <c r="F22" s="505"/>
      <c r="G22" s="505"/>
      <c r="H22" s="505"/>
      <c r="I22" s="505"/>
      <c r="J22" s="506" t="s">
        <v>895</v>
      </c>
      <c r="K22" s="507" t="s">
        <v>896</v>
      </c>
      <c r="L22" s="478" t="str">
        <f>+J22</f>
        <v>A-01-01-02</v>
      </c>
      <c r="M22" s="479" t="str">
        <f>+K22</f>
        <v>CONTRIBUCIONES INHERENTES A LA NÓMINA</v>
      </c>
      <c r="N22" s="480"/>
      <c r="O22" s="481"/>
      <c r="P22" s="482"/>
      <c r="Q22" s="482"/>
      <c r="R22" s="483"/>
      <c r="S22" s="484">
        <f>SUM(S23:S31)</f>
        <v>4410919570.643816</v>
      </c>
      <c r="T22" s="484">
        <f>SUM(T23:T31)</f>
        <v>0</v>
      </c>
      <c r="U22" s="484">
        <f>SUM(U23:U31)</f>
        <v>3987000000</v>
      </c>
      <c r="V22" s="484"/>
      <c r="W22" s="485"/>
      <c r="X22" s="486"/>
      <c r="Y22" s="408"/>
      <c r="Z22" s="487"/>
      <c r="AA22" s="487"/>
      <c r="AB22" s="487"/>
      <c r="AC22" s="487"/>
      <c r="AD22" s="487"/>
      <c r="AE22" s="487"/>
      <c r="AF22" s="487"/>
      <c r="AG22" s="487"/>
      <c r="AH22" s="487"/>
      <c r="AI22" s="487"/>
      <c r="AJ22" s="487"/>
      <c r="AK22" s="487"/>
      <c r="AL22" s="487"/>
    </row>
    <row r="23" spans="1:38" s="474" customFormat="1" x14ac:dyDescent="0.25">
      <c r="A23" s="488" t="s">
        <v>842</v>
      </c>
      <c r="B23" s="488" t="s">
        <v>845</v>
      </c>
      <c r="C23" s="488" t="s">
        <v>845</v>
      </c>
      <c r="D23" s="488" t="s">
        <v>894</v>
      </c>
      <c r="E23" s="488" t="s">
        <v>852</v>
      </c>
      <c r="F23" s="488"/>
      <c r="G23" s="488"/>
      <c r="H23" s="488"/>
      <c r="I23" s="488"/>
      <c r="J23" s="489" t="s">
        <v>897</v>
      </c>
      <c r="K23" s="490" t="s">
        <v>898</v>
      </c>
      <c r="L23" s="498">
        <v>93151500</v>
      </c>
      <c r="M23" s="499" t="s">
        <v>899</v>
      </c>
      <c r="N23" s="498" t="s">
        <v>858</v>
      </c>
      <c r="O23" s="500">
        <v>12</v>
      </c>
      <c r="P23" s="501" t="s">
        <v>16</v>
      </c>
      <c r="Q23" s="501">
        <v>1</v>
      </c>
      <c r="R23" s="501">
        <v>1303768555.9360585</v>
      </c>
      <c r="S23" s="502">
        <v>1303768555.9360585</v>
      </c>
      <c r="T23" s="502"/>
      <c r="U23" s="502">
        <v>979848985</v>
      </c>
      <c r="V23" s="502"/>
      <c r="W23" s="503" t="s">
        <v>859</v>
      </c>
      <c r="X23" s="504" t="s">
        <v>860</v>
      </c>
      <c r="Y23" s="408" t="s">
        <v>861</v>
      </c>
      <c r="Z23" s="408"/>
      <c r="AA23" s="408"/>
      <c r="AB23" s="408"/>
      <c r="AC23" s="408"/>
      <c r="AD23" s="408"/>
      <c r="AE23" s="408"/>
      <c r="AF23" s="408"/>
      <c r="AG23" s="408"/>
      <c r="AH23" s="408"/>
      <c r="AI23" s="408"/>
      <c r="AJ23" s="408"/>
      <c r="AK23" s="408"/>
      <c r="AL23" s="408"/>
    </row>
    <row r="24" spans="1:38" s="474" customFormat="1" x14ac:dyDescent="0.25">
      <c r="A24" s="488" t="s">
        <v>842</v>
      </c>
      <c r="B24" s="488" t="s">
        <v>845</v>
      </c>
      <c r="C24" s="488" t="s">
        <v>845</v>
      </c>
      <c r="D24" s="488" t="s">
        <v>894</v>
      </c>
      <c r="E24" s="488" t="s">
        <v>900</v>
      </c>
      <c r="F24" s="488"/>
      <c r="G24" s="488"/>
      <c r="H24" s="488"/>
      <c r="I24" s="488"/>
      <c r="J24" s="489" t="s">
        <v>901</v>
      </c>
      <c r="K24" s="490" t="s">
        <v>902</v>
      </c>
      <c r="L24" s="498">
        <v>93151500</v>
      </c>
      <c r="M24" s="499" t="s">
        <v>903</v>
      </c>
      <c r="N24" s="498" t="s">
        <v>858</v>
      </c>
      <c r="O24" s="500">
        <v>12</v>
      </c>
      <c r="P24" s="501" t="s">
        <v>16</v>
      </c>
      <c r="Q24" s="501">
        <v>1</v>
      </c>
      <c r="R24" s="501">
        <v>923502727.12137485</v>
      </c>
      <c r="S24" s="502">
        <v>923502727.12137485</v>
      </c>
      <c r="T24" s="502"/>
      <c r="U24" s="502">
        <v>923502727</v>
      </c>
      <c r="V24" s="502"/>
      <c r="W24" s="503" t="s">
        <v>859</v>
      </c>
      <c r="X24" s="504" t="s">
        <v>860</v>
      </c>
      <c r="Y24" s="408" t="s">
        <v>861</v>
      </c>
      <c r="Z24" s="408"/>
      <c r="AA24" s="408"/>
      <c r="AB24" s="408"/>
      <c r="AC24" s="408"/>
      <c r="AD24" s="408"/>
      <c r="AE24" s="408"/>
      <c r="AF24" s="408"/>
      <c r="AG24" s="408"/>
      <c r="AH24" s="408"/>
      <c r="AI24" s="408"/>
      <c r="AJ24" s="408"/>
      <c r="AK24" s="408"/>
      <c r="AL24" s="408"/>
    </row>
    <row r="25" spans="1:38" s="474" customFormat="1" x14ac:dyDescent="0.25">
      <c r="A25" s="488" t="s">
        <v>842</v>
      </c>
      <c r="B25" s="488" t="s">
        <v>845</v>
      </c>
      <c r="C25" s="488" t="s">
        <v>845</v>
      </c>
      <c r="D25" s="488" t="s">
        <v>894</v>
      </c>
      <c r="E25" s="488" t="s">
        <v>862</v>
      </c>
      <c r="F25" s="488"/>
      <c r="G25" s="488"/>
      <c r="H25" s="488"/>
      <c r="I25" s="488"/>
      <c r="J25" s="489" t="s">
        <v>904</v>
      </c>
      <c r="K25" s="490" t="s">
        <v>905</v>
      </c>
      <c r="L25" s="498">
        <v>93151500</v>
      </c>
      <c r="M25" s="499" t="s">
        <v>906</v>
      </c>
      <c r="N25" s="498" t="s">
        <v>858</v>
      </c>
      <c r="O25" s="500">
        <v>12</v>
      </c>
      <c r="P25" s="501" t="s">
        <v>16</v>
      </c>
      <c r="Q25" s="501">
        <v>1</v>
      </c>
      <c r="R25" s="501">
        <v>1065414513.8583404</v>
      </c>
      <c r="S25" s="502">
        <v>1065414513.8583404</v>
      </c>
      <c r="T25" s="502"/>
      <c r="U25" s="502">
        <v>965414514</v>
      </c>
      <c r="V25" s="502"/>
      <c r="W25" s="503" t="s">
        <v>859</v>
      </c>
      <c r="X25" s="504" t="s">
        <v>860</v>
      </c>
      <c r="Y25" s="408" t="s">
        <v>861</v>
      </c>
      <c r="Z25" s="408"/>
      <c r="AA25" s="408"/>
      <c r="AB25" s="408"/>
      <c r="AC25" s="408"/>
      <c r="AD25" s="408"/>
      <c r="AE25" s="408"/>
      <c r="AF25" s="408"/>
      <c r="AG25" s="408"/>
      <c r="AH25" s="408"/>
      <c r="AI25" s="408"/>
      <c r="AJ25" s="408"/>
      <c r="AK25" s="408"/>
      <c r="AL25" s="408"/>
    </row>
    <row r="26" spans="1:38" s="474" customFormat="1" ht="25.5" x14ac:dyDescent="0.25">
      <c r="A26" s="488" t="s">
        <v>842</v>
      </c>
      <c r="B26" s="488" t="s">
        <v>845</v>
      </c>
      <c r="C26" s="488" t="s">
        <v>845</v>
      </c>
      <c r="D26" s="488" t="s">
        <v>894</v>
      </c>
      <c r="E26" s="488" t="s">
        <v>866</v>
      </c>
      <c r="F26" s="488"/>
      <c r="G26" s="488"/>
      <c r="H26" s="488"/>
      <c r="I26" s="488"/>
      <c r="J26" s="489" t="s">
        <v>907</v>
      </c>
      <c r="K26" s="490" t="s">
        <v>908</v>
      </c>
      <c r="L26" s="498">
        <v>93151500</v>
      </c>
      <c r="M26" s="499" t="s">
        <v>909</v>
      </c>
      <c r="N26" s="498" t="s">
        <v>858</v>
      </c>
      <c r="O26" s="500">
        <v>12</v>
      </c>
      <c r="P26" s="501" t="s">
        <v>16</v>
      </c>
      <c r="Q26" s="501">
        <v>1</v>
      </c>
      <c r="R26" s="501">
        <v>471786596.24214375</v>
      </c>
      <c r="S26" s="502">
        <v>471786596.24214375</v>
      </c>
      <c r="T26" s="502"/>
      <c r="U26" s="502">
        <v>471786596</v>
      </c>
      <c r="V26" s="502"/>
      <c r="W26" s="503" t="s">
        <v>859</v>
      </c>
      <c r="X26" s="504" t="s">
        <v>860</v>
      </c>
      <c r="Y26" s="408" t="s">
        <v>861</v>
      </c>
      <c r="Z26" s="408"/>
      <c r="AA26" s="408"/>
      <c r="AB26" s="408"/>
      <c r="AC26" s="408"/>
      <c r="AD26" s="408"/>
      <c r="AE26" s="408"/>
      <c r="AF26" s="408"/>
      <c r="AG26" s="408"/>
      <c r="AH26" s="408"/>
      <c r="AI26" s="408"/>
      <c r="AJ26" s="408"/>
      <c r="AK26" s="408"/>
      <c r="AL26" s="408"/>
    </row>
    <row r="27" spans="1:38" s="474" customFormat="1" ht="30" x14ac:dyDescent="0.25">
      <c r="A27" s="488" t="s">
        <v>842</v>
      </c>
      <c r="B27" s="488" t="s">
        <v>845</v>
      </c>
      <c r="C27" s="488" t="s">
        <v>845</v>
      </c>
      <c r="D27" s="488" t="s">
        <v>894</v>
      </c>
      <c r="E27" s="488" t="s">
        <v>870</v>
      </c>
      <c r="F27" s="488"/>
      <c r="G27" s="488"/>
      <c r="H27" s="488"/>
      <c r="I27" s="488"/>
      <c r="J27" s="489" t="s">
        <v>910</v>
      </c>
      <c r="K27" s="490" t="s">
        <v>911</v>
      </c>
      <c r="L27" s="498">
        <v>93151500</v>
      </c>
      <c r="M27" s="499" t="s">
        <v>912</v>
      </c>
      <c r="N27" s="498" t="s">
        <v>858</v>
      </c>
      <c r="O27" s="500">
        <v>12</v>
      </c>
      <c r="P27" s="501" t="s">
        <v>16</v>
      </c>
      <c r="Q27" s="501">
        <v>1</v>
      </c>
      <c r="R27" s="501">
        <v>56713932.183218531</v>
      </c>
      <c r="S27" s="502">
        <v>56713932.183218531</v>
      </c>
      <c r="T27" s="502"/>
      <c r="U27" s="502">
        <v>56713932</v>
      </c>
      <c r="V27" s="502"/>
      <c r="W27" s="503" t="s">
        <v>859</v>
      </c>
      <c r="X27" s="504" t="s">
        <v>860</v>
      </c>
      <c r="Y27" s="408" t="s">
        <v>861</v>
      </c>
      <c r="Z27" s="408"/>
      <c r="AA27" s="408"/>
      <c r="AB27" s="408"/>
      <c r="AC27" s="408"/>
      <c r="AD27" s="408"/>
      <c r="AE27" s="408"/>
      <c r="AF27" s="408"/>
      <c r="AG27" s="408"/>
      <c r="AH27" s="408"/>
      <c r="AI27" s="408"/>
      <c r="AJ27" s="408"/>
      <c r="AK27" s="408"/>
      <c r="AL27" s="408"/>
    </row>
    <row r="28" spans="1:38" s="474" customFormat="1" x14ac:dyDescent="0.25">
      <c r="A28" s="488" t="s">
        <v>842</v>
      </c>
      <c r="B28" s="488" t="s">
        <v>845</v>
      </c>
      <c r="C28" s="488" t="s">
        <v>845</v>
      </c>
      <c r="D28" s="488" t="s">
        <v>894</v>
      </c>
      <c r="E28" s="488" t="s">
        <v>874</v>
      </c>
      <c r="F28" s="488"/>
      <c r="G28" s="488"/>
      <c r="H28" s="488"/>
      <c r="I28" s="488"/>
      <c r="J28" s="489" t="s">
        <v>913</v>
      </c>
      <c r="K28" s="490" t="s">
        <v>914</v>
      </c>
      <c r="L28" s="498">
        <v>93151500</v>
      </c>
      <c r="M28" s="499" t="s">
        <v>915</v>
      </c>
      <c r="N28" s="498" t="s">
        <v>858</v>
      </c>
      <c r="O28" s="500">
        <v>12</v>
      </c>
      <c r="P28" s="501" t="s">
        <v>16</v>
      </c>
      <c r="Q28" s="501">
        <v>1</v>
      </c>
      <c r="R28" s="501">
        <v>353839947.18160772</v>
      </c>
      <c r="S28" s="502">
        <v>353839947.18160772</v>
      </c>
      <c r="T28" s="502"/>
      <c r="U28" s="502">
        <v>353839947</v>
      </c>
      <c r="V28" s="502"/>
      <c r="W28" s="503" t="s">
        <v>859</v>
      </c>
      <c r="X28" s="504" t="s">
        <v>860</v>
      </c>
      <c r="Y28" s="408" t="s">
        <v>861</v>
      </c>
      <c r="Z28" s="408"/>
      <c r="AA28" s="408"/>
      <c r="AB28" s="408"/>
      <c r="AC28" s="408"/>
      <c r="AD28" s="408"/>
      <c r="AE28" s="408"/>
      <c r="AF28" s="408"/>
      <c r="AG28" s="408"/>
      <c r="AH28" s="408"/>
      <c r="AI28" s="408"/>
      <c r="AJ28" s="408"/>
      <c r="AK28" s="408"/>
      <c r="AL28" s="408"/>
    </row>
    <row r="29" spans="1:38" s="474" customFormat="1" x14ac:dyDescent="0.25">
      <c r="A29" s="488" t="s">
        <v>842</v>
      </c>
      <c r="B29" s="488" t="s">
        <v>845</v>
      </c>
      <c r="C29" s="488" t="s">
        <v>845</v>
      </c>
      <c r="D29" s="488" t="s">
        <v>894</v>
      </c>
      <c r="E29" s="488" t="s">
        <v>878</v>
      </c>
      <c r="F29" s="488"/>
      <c r="G29" s="488"/>
      <c r="H29" s="488"/>
      <c r="I29" s="488"/>
      <c r="J29" s="489" t="s">
        <v>916</v>
      </c>
      <c r="K29" s="490" t="s">
        <v>917</v>
      </c>
      <c r="L29" s="498">
        <v>93151500</v>
      </c>
      <c r="M29" s="499" t="s">
        <v>918</v>
      </c>
      <c r="N29" s="498" t="s">
        <v>858</v>
      </c>
      <c r="O29" s="500">
        <v>12</v>
      </c>
      <c r="P29" s="501" t="s">
        <v>16</v>
      </c>
      <c r="Q29" s="501">
        <v>1</v>
      </c>
      <c r="R29" s="501">
        <v>58973324.530267969</v>
      </c>
      <c r="S29" s="502">
        <v>58973324.530267969</v>
      </c>
      <c r="T29" s="502"/>
      <c r="U29" s="502">
        <v>58973325</v>
      </c>
      <c r="V29" s="502"/>
      <c r="W29" s="503" t="s">
        <v>859</v>
      </c>
      <c r="X29" s="504" t="s">
        <v>860</v>
      </c>
      <c r="Y29" s="408" t="s">
        <v>861</v>
      </c>
      <c r="Z29" s="408"/>
      <c r="AA29" s="408"/>
      <c r="AB29" s="408"/>
      <c r="AC29" s="408"/>
      <c r="AD29" s="408"/>
      <c r="AE29" s="408"/>
      <c r="AF29" s="408"/>
      <c r="AG29" s="408"/>
      <c r="AH29" s="408"/>
      <c r="AI29" s="408"/>
      <c r="AJ29" s="408"/>
      <c r="AK29" s="408"/>
      <c r="AL29" s="408"/>
    </row>
    <row r="30" spans="1:38" s="474" customFormat="1" x14ac:dyDescent="0.25">
      <c r="A30" s="488" t="s">
        <v>842</v>
      </c>
      <c r="B30" s="488" t="s">
        <v>845</v>
      </c>
      <c r="C30" s="488" t="s">
        <v>845</v>
      </c>
      <c r="D30" s="488" t="s">
        <v>894</v>
      </c>
      <c r="E30" s="488" t="s">
        <v>882</v>
      </c>
      <c r="F30" s="488"/>
      <c r="G30" s="488"/>
      <c r="H30" s="488"/>
      <c r="I30" s="488"/>
      <c r="J30" s="489" t="s">
        <v>919</v>
      </c>
      <c r="K30" s="490" t="s">
        <v>920</v>
      </c>
      <c r="L30" s="498">
        <v>93151500</v>
      </c>
      <c r="M30" s="499" t="s">
        <v>921</v>
      </c>
      <c r="N30" s="498" t="s">
        <v>858</v>
      </c>
      <c r="O30" s="500">
        <v>12</v>
      </c>
      <c r="P30" s="501" t="s">
        <v>16</v>
      </c>
      <c r="Q30" s="501">
        <v>1</v>
      </c>
      <c r="R30" s="501">
        <v>58973324.530267969</v>
      </c>
      <c r="S30" s="502">
        <v>58973324.530267969</v>
      </c>
      <c r="T30" s="502"/>
      <c r="U30" s="502">
        <v>58973325</v>
      </c>
      <c r="V30" s="502"/>
      <c r="W30" s="503" t="s">
        <v>859</v>
      </c>
      <c r="X30" s="504" t="s">
        <v>860</v>
      </c>
      <c r="Y30" s="408" t="s">
        <v>861</v>
      </c>
      <c r="Z30" s="408"/>
      <c r="AA30" s="408"/>
      <c r="AB30" s="408"/>
      <c r="AC30" s="408"/>
      <c r="AD30" s="408"/>
      <c r="AE30" s="408"/>
      <c r="AF30" s="408"/>
      <c r="AG30" s="408"/>
      <c r="AH30" s="408"/>
      <c r="AI30" s="408"/>
      <c r="AJ30" s="408"/>
      <c r="AK30" s="408"/>
      <c r="AL30" s="408"/>
    </row>
    <row r="31" spans="1:38" s="474" customFormat="1" ht="38.25" x14ac:dyDescent="0.25">
      <c r="A31" s="488" t="s">
        <v>842</v>
      </c>
      <c r="B31" s="488" t="s">
        <v>845</v>
      </c>
      <c r="C31" s="488" t="s">
        <v>845</v>
      </c>
      <c r="D31" s="488" t="s">
        <v>894</v>
      </c>
      <c r="E31" s="488" t="s">
        <v>886</v>
      </c>
      <c r="F31" s="488"/>
      <c r="G31" s="488"/>
      <c r="H31" s="488"/>
      <c r="I31" s="488"/>
      <c r="J31" s="489" t="s">
        <v>922</v>
      </c>
      <c r="K31" s="490" t="s">
        <v>923</v>
      </c>
      <c r="L31" s="498">
        <v>93151500</v>
      </c>
      <c r="M31" s="499" t="s">
        <v>924</v>
      </c>
      <c r="N31" s="498" t="s">
        <v>858</v>
      </c>
      <c r="O31" s="500">
        <v>12</v>
      </c>
      <c r="P31" s="501" t="s">
        <v>16</v>
      </c>
      <c r="Q31" s="501">
        <v>1</v>
      </c>
      <c r="R31" s="501">
        <v>117946649.06053594</v>
      </c>
      <c r="S31" s="502">
        <v>117946649.06053594</v>
      </c>
      <c r="T31" s="502"/>
      <c r="U31" s="502">
        <v>117946649</v>
      </c>
      <c r="V31" s="502"/>
      <c r="W31" s="503" t="s">
        <v>859</v>
      </c>
      <c r="X31" s="504" t="s">
        <v>860</v>
      </c>
      <c r="Y31" s="408" t="s">
        <v>861</v>
      </c>
      <c r="Z31" s="408"/>
      <c r="AA31" s="408"/>
      <c r="AB31" s="408"/>
      <c r="AC31" s="408"/>
      <c r="AD31" s="408"/>
      <c r="AE31" s="408"/>
      <c r="AF31" s="408"/>
      <c r="AG31" s="408"/>
      <c r="AH31" s="408"/>
      <c r="AI31" s="408"/>
      <c r="AJ31" s="408"/>
      <c r="AK31" s="408"/>
      <c r="AL31" s="408"/>
    </row>
    <row r="32" spans="1:38" s="438" customFormat="1" ht="38.25" x14ac:dyDescent="0.25">
      <c r="A32" s="505" t="s">
        <v>842</v>
      </c>
      <c r="B32" s="505" t="s">
        <v>845</v>
      </c>
      <c r="C32" s="505" t="s">
        <v>845</v>
      </c>
      <c r="D32" s="505" t="s">
        <v>925</v>
      </c>
      <c r="E32" s="505"/>
      <c r="F32" s="505"/>
      <c r="G32" s="505"/>
      <c r="H32" s="505"/>
      <c r="I32" s="505"/>
      <c r="J32" s="506" t="s">
        <v>926</v>
      </c>
      <c r="K32" s="507" t="s">
        <v>927</v>
      </c>
      <c r="L32" s="478" t="str">
        <f>+J32</f>
        <v>A-01-01-03</v>
      </c>
      <c r="M32" s="479" t="str">
        <f>+K32</f>
        <v>REMUNERACIONES NO CONSTITUTIVAS DE FACTOR SALARIAL</v>
      </c>
      <c r="N32" s="480"/>
      <c r="O32" s="481"/>
      <c r="P32" s="482"/>
      <c r="Q32" s="482"/>
      <c r="R32" s="483"/>
      <c r="S32" s="484">
        <f>SUM(S33:S38)</f>
        <v>1498755541.8016829</v>
      </c>
      <c r="T32" s="484">
        <f>SUM(T33:T38)</f>
        <v>0</v>
      </c>
      <c r="U32" s="484">
        <f>SUM(U33:U38)</f>
        <v>1201000000</v>
      </c>
      <c r="V32" s="484"/>
      <c r="W32" s="485"/>
      <c r="X32" s="486"/>
      <c r="Y32" s="408"/>
      <c r="Z32" s="487"/>
      <c r="AA32" s="487"/>
      <c r="AB32" s="487"/>
      <c r="AC32" s="487"/>
      <c r="AD32" s="487"/>
      <c r="AE32" s="487"/>
      <c r="AF32" s="487"/>
      <c r="AG32" s="487"/>
      <c r="AH32" s="487"/>
      <c r="AI32" s="487"/>
      <c r="AJ32" s="487"/>
      <c r="AK32" s="487"/>
      <c r="AL32" s="487"/>
    </row>
    <row r="33" spans="1:46" x14ac:dyDescent="0.25">
      <c r="A33" s="508" t="s">
        <v>842</v>
      </c>
      <c r="B33" s="508" t="s">
        <v>845</v>
      </c>
      <c r="C33" s="508" t="s">
        <v>845</v>
      </c>
      <c r="D33" s="508" t="s">
        <v>925</v>
      </c>
      <c r="E33" s="508" t="s">
        <v>852</v>
      </c>
      <c r="F33" s="508" t="s">
        <v>852</v>
      </c>
      <c r="G33" s="508"/>
      <c r="H33" s="508"/>
      <c r="I33" s="508"/>
      <c r="J33" s="509" t="s">
        <v>928</v>
      </c>
      <c r="K33" s="490" t="s">
        <v>929</v>
      </c>
      <c r="L33" s="510">
        <v>93151500</v>
      </c>
      <c r="M33" s="511" t="s">
        <v>930</v>
      </c>
      <c r="N33" s="510" t="s">
        <v>858</v>
      </c>
      <c r="O33" s="512">
        <v>12</v>
      </c>
      <c r="P33" s="513" t="s">
        <v>16</v>
      </c>
      <c r="Q33" s="513">
        <v>1</v>
      </c>
      <c r="R33" s="513">
        <v>692228373.93353069</v>
      </c>
      <c r="S33" s="514">
        <v>692228373.93353069</v>
      </c>
      <c r="T33" s="514"/>
      <c r="U33" s="514">
        <v>445000000</v>
      </c>
      <c r="V33" s="514"/>
      <c r="W33" s="515" t="s">
        <v>859</v>
      </c>
      <c r="X33" s="516" t="s">
        <v>860</v>
      </c>
      <c r="Y33" s="409" t="s">
        <v>861</v>
      </c>
      <c r="Z33" s="409"/>
      <c r="AA33" s="517"/>
      <c r="AB33" s="517"/>
      <c r="AC33" s="517"/>
      <c r="AD33" s="517"/>
      <c r="AE33" s="517"/>
      <c r="AF33" s="517"/>
      <c r="AG33" s="517"/>
      <c r="AH33" s="517"/>
      <c r="AI33" s="517"/>
      <c r="AJ33" s="517"/>
      <c r="AK33" s="517"/>
      <c r="AL33" s="517"/>
      <c r="AM33" s="518"/>
      <c r="AN33" s="518"/>
    </row>
    <row r="34" spans="1:46" s="519" customFormat="1" x14ac:dyDescent="0.25">
      <c r="A34" s="508" t="s">
        <v>842</v>
      </c>
      <c r="B34" s="508" t="s">
        <v>845</v>
      </c>
      <c r="C34" s="508" t="s">
        <v>845</v>
      </c>
      <c r="D34" s="508" t="s">
        <v>925</v>
      </c>
      <c r="E34" s="508" t="s">
        <v>852</v>
      </c>
      <c r="F34" s="508" t="s">
        <v>900</v>
      </c>
      <c r="G34" s="508"/>
      <c r="H34" s="508"/>
      <c r="I34" s="508"/>
      <c r="J34" s="509" t="s">
        <v>931</v>
      </c>
      <c r="K34" s="490" t="s">
        <v>932</v>
      </c>
      <c r="L34" s="510">
        <v>93151500</v>
      </c>
      <c r="M34" s="511" t="s">
        <v>933</v>
      </c>
      <c r="N34" s="510" t="s">
        <v>858</v>
      </c>
      <c r="O34" s="512">
        <v>12</v>
      </c>
      <c r="P34" s="513" t="s">
        <v>16</v>
      </c>
      <c r="Q34" s="513">
        <v>1</v>
      </c>
      <c r="R34" s="513">
        <v>0</v>
      </c>
      <c r="S34" s="514">
        <v>0</v>
      </c>
      <c r="T34" s="514"/>
      <c r="U34" s="514">
        <v>0</v>
      </c>
      <c r="V34" s="514"/>
      <c r="W34" s="515" t="s">
        <v>859</v>
      </c>
      <c r="X34" s="516" t="s">
        <v>860</v>
      </c>
      <c r="Y34" s="409" t="s">
        <v>861</v>
      </c>
      <c r="Z34" s="409"/>
      <c r="AA34" s="517"/>
      <c r="AB34" s="517"/>
      <c r="AC34" s="517"/>
      <c r="AD34" s="517"/>
      <c r="AE34" s="517"/>
      <c r="AF34" s="517"/>
      <c r="AG34" s="517"/>
      <c r="AH34" s="517"/>
      <c r="AI34" s="517"/>
      <c r="AJ34" s="517"/>
      <c r="AK34" s="517"/>
      <c r="AL34" s="517"/>
      <c r="AM34" s="518"/>
      <c r="AN34" s="518"/>
    </row>
    <row r="35" spans="1:46" ht="25.5" x14ac:dyDescent="0.25">
      <c r="A35" s="508" t="s">
        <v>842</v>
      </c>
      <c r="B35" s="508" t="s">
        <v>845</v>
      </c>
      <c r="C35" s="508" t="s">
        <v>845</v>
      </c>
      <c r="D35" s="508" t="s">
        <v>925</v>
      </c>
      <c r="E35" s="508" t="s">
        <v>852</v>
      </c>
      <c r="F35" s="508" t="s">
        <v>862</v>
      </c>
      <c r="G35" s="508"/>
      <c r="H35" s="508"/>
      <c r="I35" s="508"/>
      <c r="J35" s="509" t="s">
        <v>934</v>
      </c>
      <c r="K35" s="490" t="s">
        <v>935</v>
      </c>
      <c r="L35" s="510">
        <v>93151500</v>
      </c>
      <c r="M35" s="511" t="s">
        <v>936</v>
      </c>
      <c r="N35" s="510" t="s">
        <v>858</v>
      </c>
      <c r="O35" s="512">
        <v>12</v>
      </c>
      <c r="P35" s="513" t="s">
        <v>16</v>
      </c>
      <c r="Q35" s="513">
        <v>1</v>
      </c>
      <c r="R35" s="513">
        <v>56639629.882527426</v>
      </c>
      <c r="S35" s="514">
        <v>56639629.882527426</v>
      </c>
      <c r="T35" s="514"/>
      <c r="U35" s="514">
        <v>52000000</v>
      </c>
      <c r="V35" s="514"/>
      <c r="W35" s="515" t="s">
        <v>859</v>
      </c>
      <c r="X35" s="516" t="s">
        <v>860</v>
      </c>
      <c r="Y35" s="409" t="s">
        <v>861</v>
      </c>
      <c r="Z35" s="409"/>
      <c r="AA35" s="517"/>
      <c r="AB35" s="517"/>
      <c r="AC35" s="517"/>
      <c r="AD35" s="517"/>
      <c r="AE35" s="517"/>
      <c r="AF35" s="517"/>
      <c r="AG35" s="517"/>
      <c r="AH35" s="517"/>
      <c r="AI35" s="517"/>
      <c r="AJ35" s="517"/>
      <c r="AK35" s="517"/>
      <c r="AL35" s="517"/>
      <c r="AM35" s="518"/>
      <c r="AN35" s="518"/>
    </row>
    <row r="36" spans="1:46" s="474" customFormat="1" x14ac:dyDescent="0.25">
      <c r="A36" s="508" t="s">
        <v>842</v>
      </c>
      <c r="B36" s="508" t="s">
        <v>845</v>
      </c>
      <c r="C36" s="508" t="s">
        <v>845</v>
      </c>
      <c r="D36" s="508" t="s">
        <v>925</v>
      </c>
      <c r="E36" s="508" t="s">
        <v>900</v>
      </c>
      <c r="F36" s="508"/>
      <c r="G36" s="508"/>
      <c r="H36" s="508"/>
      <c r="I36" s="508"/>
      <c r="J36" s="509" t="s">
        <v>937</v>
      </c>
      <c r="K36" s="490" t="s">
        <v>938</v>
      </c>
      <c r="L36" s="510">
        <v>93151500</v>
      </c>
      <c r="M36" s="511" t="s">
        <v>939</v>
      </c>
      <c r="N36" s="510" t="s">
        <v>858</v>
      </c>
      <c r="O36" s="512">
        <v>12</v>
      </c>
      <c r="P36" s="513" t="s">
        <v>16</v>
      </c>
      <c r="Q36" s="513">
        <v>1</v>
      </c>
      <c r="R36" s="513">
        <v>512253398.32793278</v>
      </c>
      <c r="S36" s="514">
        <v>512253398.32793278</v>
      </c>
      <c r="T36" s="514"/>
      <c r="U36" s="514">
        <v>509000000</v>
      </c>
      <c r="V36" s="514"/>
      <c r="W36" s="515" t="s">
        <v>859</v>
      </c>
      <c r="X36" s="516" t="s">
        <v>860</v>
      </c>
      <c r="Y36" s="409" t="s">
        <v>861</v>
      </c>
      <c r="Z36" s="409"/>
      <c r="AA36" s="409"/>
      <c r="AB36" s="409"/>
      <c r="AC36" s="409"/>
      <c r="AD36" s="409"/>
      <c r="AE36" s="409"/>
      <c r="AF36" s="409"/>
      <c r="AG36" s="409"/>
      <c r="AH36" s="409"/>
      <c r="AI36" s="409"/>
      <c r="AJ36" s="409"/>
      <c r="AK36" s="409"/>
      <c r="AL36" s="409"/>
      <c r="AM36" s="520"/>
      <c r="AN36" s="520"/>
    </row>
    <row r="37" spans="1:46" s="474" customFormat="1" x14ac:dyDescent="0.25">
      <c r="A37" s="508" t="s">
        <v>842</v>
      </c>
      <c r="B37" s="508" t="s">
        <v>845</v>
      </c>
      <c r="C37" s="508" t="s">
        <v>845</v>
      </c>
      <c r="D37" s="508" t="s">
        <v>925</v>
      </c>
      <c r="E37" s="508" t="s">
        <v>940</v>
      </c>
      <c r="F37" s="508"/>
      <c r="G37" s="508"/>
      <c r="H37" s="508"/>
      <c r="I37" s="508"/>
      <c r="J37" s="509" t="s">
        <v>941</v>
      </c>
      <c r="K37" s="490" t="s">
        <v>942</v>
      </c>
      <c r="L37" s="510">
        <v>93151500</v>
      </c>
      <c r="M37" s="511" t="s">
        <v>943</v>
      </c>
      <c r="N37" s="510" t="s">
        <v>858</v>
      </c>
      <c r="O37" s="512">
        <v>12</v>
      </c>
      <c r="P37" s="513" t="s">
        <v>16</v>
      </c>
      <c r="Q37" s="513">
        <v>1</v>
      </c>
      <c r="R37" s="513">
        <v>160370256.16106206</v>
      </c>
      <c r="S37" s="514">
        <v>143487505.74249503</v>
      </c>
      <c r="T37" s="514"/>
      <c r="U37" s="514">
        <v>110000000</v>
      </c>
      <c r="V37" s="514"/>
      <c r="W37" s="515" t="s">
        <v>859</v>
      </c>
      <c r="X37" s="516" t="s">
        <v>860</v>
      </c>
      <c r="Y37" s="409" t="s">
        <v>861</v>
      </c>
      <c r="Z37" s="409"/>
      <c r="AA37" s="409"/>
      <c r="AB37" s="409"/>
      <c r="AC37" s="409"/>
      <c r="AD37" s="409"/>
      <c r="AE37" s="409"/>
      <c r="AF37" s="409"/>
      <c r="AG37" s="409"/>
      <c r="AH37" s="409"/>
      <c r="AI37" s="409"/>
      <c r="AJ37" s="409"/>
      <c r="AK37" s="409"/>
      <c r="AL37" s="409"/>
      <c r="AM37" s="520"/>
      <c r="AN37" s="520"/>
    </row>
    <row r="38" spans="1:46" s="474" customFormat="1" x14ac:dyDescent="0.25">
      <c r="A38" s="508" t="s">
        <v>842</v>
      </c>
      <c r="B38" s="508" t="s">
        <v>845</v>
      </c>
      <c r="C38" s="508" t="s">
        <v>845</v>
      </c>
      <c r="D38" s="508" t="s">
        <v>925</v>
      </c>
      <c r="E38" s="508" t="s">
        <v>944</v>
      </c>
      <c r="F38" s="508"/>
      <c r="G38" s="508"/>
      <c r="H38" s="508"/>
      <c r="I38" s="508"/>
      <c r="J38" s="509" t="s">
        <v>945</v>
      </c>
      <c r="K38" s="490" t="s">
        <v>946</v>
      </c>
      <c r="L38" s="510">
        <v>93151500</v>
      </c>
      <c r="M38" s="511" t="s">
        <v>947</v>
      </c>
      <c r="N38" s="510" t="s">
        <v>858</v>
      </c>
      <c r="O38" s="512">
        <v>12</v>
      </c>
      <c r="P38" s="513" t="s">
        <v>16</v>
      </c>
      <c r="Q38" s="513">
        <v>1</v>
      </c>
      <c r="R38" s="513">
        <v>94146633.915196791</v>
      </c>
      <c r="S38" s="514">
        <v>94146633.915196791</v>
      </c>
      <c r="T38" s="514"/>
      <c r="U38" s="514">
        <v>85000000</v>
      </c>
      <c r="V38" s="514"/>
      <c r="W38" s="515" t="s">
        <v>859</v>
      </c>
      <c r="X38" s="516" t="s">
        <v>860</v>
      </c>
      <c r="Y38" s="409" t="s">
        <v>861</v>
      </c>
      <c r="Z38" s="409"/>
      <c r="AA38" s="409"/>
      <c r="AB38" s="409"/>
      <c r="AC38" s="409"/>
      <c r="AD38" s="409"/>
      <c r="AE38" s="409"/>
      <c r="AF38" s="409"/>
      <c r="AG38" s="409"/>
      <c r="AH38" s="409"/>
      <c r="AI38" s="409"/>
      <c r="AJ38" s="409"/>
      <c r="AK38" s="409"/>
      <c r="AL38" s="409"/>
      <c r="AM38" s="520"/>
      <c r="AN38" s="520"/>
    </row>
    <row r="39" spans="1:46" s="438" customFormat="1" ht="25.5" x14ac:dyDescent="0.2">
      <c r="A39" s="521" t="s">
        <v>842</v>
      </c>
      <c r="B39" s="521" t="s">
        <v>894</v>
      </c>
      <c r="C39" s="521"/>
      <c r="D39" s="521"/>
      <c r="E39" s="521"/>
      <c r="F39" s="521"/>
      <c r="G39" s="521"/>
      <c r="H39" s="521"/>
      <c r="I39" s="521"/>
      <c r="J39" s="522" t="s">
        <v>948</v>
      </c>
      <c r="K39" s="523" t="s">
        <v>949</v>
      </c>
      <c r="L39" s="442" t="str">
        <f t="shared" ref="L39:M42" si="1">+J39</f>
        <v>A-02</v>
      </c>
      <c r="M39" s="443" t="str">
        <f t="shared" si="1"/>
        <v>ADQUISICIÓN DE BIENES  Y SERVICIOS</v>
      </c>
      <c r="N39" s="444"/>
      <c r="O39" s="445"/>
      <c r="P39" s="446"/>
      <c r="Q39" s="446"/>
      <c r="R39" s="447"/>
      <c r="S39" s="448" t="e">
        <f>+S40+S52</f>
        <v>#REF!</v>
      </c>
      <c r="T39" s="448">
        <f>+T40+T52</f>
        <v>3869550029.4000001</v>
      </c>
      <c r="U39" s="448">
        <f>+U40+U52</f>
        <v>4554000000.1999998</v>
      </c>
      <c r="V39" s="448"/>
      <c r="W39" s="449"/>
      <c r="X39" s="450"/>
      <c r="Y39" s="451"/>
      <c r="Z39" s="524">
        <f>T39-U39</f>
        <v>-684449970.79999971</v>
      </c>
      <c r="AA39" s="451"/>
      <c r="AB39" s="451"/>
      <c r="AC39" s="451"/>
      <c r="AD39" s="451"/>
      <c r="AE39" s="451"/>
      <c r="AF39" s="451"/>
      <c r="AG39" s="451"/>
      <c r="AH39" s="451"/>
      <c r="AI39" s="451"/>
      <c r="AJ39" s="451"/>
      <c r="AK39" s="451"/>
      <c r="AL39" s="451"/>
      <c r="AO39" s="525"/>
      <c r="AP39" s="526">
        <v>3869550029.4000001</v>
      </c>
      <c r="AS39" s="448">
        <v>4544000000.1999998</v>
      </c>
      <c r="AT39" s="527">
        <f>AS39-U39</f>
        <v>-10000000</v>
      </c>
    </row>
    <row r="40" spans="1:46" s="438" customFormat="1" ht="25.5" x14ac:dyDescent="0.25">
      <c r="A40" s="528" t="s">
        <v>842</v>
      </c>
      <c r="B40" s="528" t="s">
        <v>894</v>
      </c>
      <c r="C40" s="528" t="s">
        <v>845</v>
      </c>
      <c r="D40" s="528"/>
      <c r="E40" s="528"/>
      <c r="F40" s="528"/>
      <c r="G40" s="528"/>
      <c r="H40" s="528"/>
      <c r="I40" s="528"/>
      <c r="J40" s="529" t="s">
        <v>950</v>
      </c>
      <c r="K40" s="530" t="s">
        <v>951</v>
      </c>
      <c r="L40" s="455" t="str">
        <f t="shared" si="1"/>
        <v>A-02-01</v>
      </c>
      <c r="M40" s="455" t="str">
        <f t="shared" si="1"/>
        <v>ADQUISICIÓN DE ACTIVOS NO FINANCIEROS</v>
      </c>
      <c r="N40" s="531"/>
      <c r="O40" s="532"/>
      <c r="P40" s="533"/>
      <c r="Q40" s="533"/>
      <c r="R40" s="534"/>
      <c r="S40" s="535" t="e">
        <f>+S41</f>
        <v>#REF!</v>
      </c>
      <c r="T40" s="535">
        <f>+T41</f>
        <v>804997328</v>
      </c>
      <c r="U40" s="535">
        <f>+U41</f>
        <v>804997328</v>
      </c>
      <c r="V40" s="535"/>
      <c r="W40" s="536"/>
      <c r="X40" s="537"/>
      <c r="Y40" s="460"/>
      <c r="Z40" s="460"/>
      <c r="AA40" s="460"/>
      <c r="AB40" s="460"/>
      <c r="AC40" s="460"/>
      <c r="AD40" s="460"/>
      <c r="AE40" s="460"/>
      <c r="AF40" s="460"/>
      <c r="AG40" s="460"/>
      <c r="AH40" s="460"/>
      <c r="AI40" s="460"/>
      <c r="AJ40" s="460"/>
      <c r="AK40" s="460"/>
      <c r="AL40" s="460"/>
      <c r="AO40" s="538"/>
      <c r="AP40" s="526">
        <v>3910800029</v>
      </c>
    </row>
    <row r="41" spans="1:46" s="438" customFormat="1" x14ac:dyDescent="0.25">
      <c r="A41" s="505" t="s">
        <v>842</v>
      </c>
      <c r="B41" s="505" t="s">
        <v>894</v>
      </c>
      <c r="C41" s="505" t="s">
        <v>845</v>
      </c>
      <c r="D41" s="505" t="s">
        <v>845</v>
      </c>
      <c r="E41" s="505"/>
      <c r="F41" s="505"/>
      <c r="G41" s="505"/>
      <c r="H41" s="505"/>
      <c r="I41" s="505"/>
      <c r="J41" s="506" t="s">
        <v>952</v>
      </c>
      <c r="K41" s="507" t="s">
        <v>953</v>
      </c>
      <c r="L41" s="478" t="str">
        <f t="shared" si="1"/>
        <v>A-02-01-01</v>
      </c>
      <c r="M41" s="479" t="str">
        <f t="shared" si="1"/>
        <v>ACTIVOS FIJOS</v>
      </c>
      <c r="N41" s="480"/>
      <c r="O41" s="481"/>
      <c r="P41" s="482"/>
      <c r="Q41" s="482"/>
      <c r="R41" s="483"/>
      <c r="S41" s="483" t="e">
        <f>+S42+S46</f>
        <v>#REF!</v>
      </c>
      <c r="T41" s="483">
        <f>+T42+T46</f>
        <v>804997328</v>
      </c>
      <c r="U41" s="483">
        <f>+U42+U46</f>
        <v>804997328</v>
      </c>
      <c r="V41" s="483"/>
      <c r="W41" s="539"/>
      <c r="X41" s="486"/>
      <c r="Y41" s="487"/>
      <c r="Z41" s="487"/>
      <c r="AA41" s="487"/>
      <c r="AB41" s="487"/>
      <c r="AC41" s="487"/>
      <c r="AD41" s="487"/>
      <c r="AE41" s="487"/>
      <c r="AF41" s="487"/>
      <c r="AG41" s="487"/>
      <c r="AH41" s="487"/>
      <c r="AI41" s="487"/>
      <c r="AJ41" s="487"/>
      <c r="AK41" s="487"/>
      <c r="AL41" s="487"/>
      <c r="AP41" s="526">
        <f>AP40-AP39</f>
        <v>41249999.599999905</v>
      </c>
    </row>
    <row r="42" spans="1:46" s="474" customFormat="1" x14ac:dyDescent="0.25">
      <c r="A42" s="488" t="s">
        <v>842</v>
      </c>
      <c r="B42" s="488" t="s">
        <v>894</v>
      </c>
      <c r="C42" s="488" t="s">
        <v>845</v>
      </c>
      <c r="D42" s="488" t="s">
        <v>845</v>
      </c>
      <c r="E42" s="488" t="s">
        <v>866</v>
      </c>
      <c r="F42" s="488"/>
      <c r="G42" s="488"/>
      <c r="H42" s="488"/>
      <c r="I42" s="488"/>
      <c r="J42" s="489" t="s">
        <v>954</v>
      </c>
      <c r="K42" s="490" t="s">
        <v>955</v>
      </c>
      <c r="L42" s="540" t="str">
        <f t="shared" si="1"/>
        <v>A-02-01-01-004</v>
      </c>
      <c r="M42" s="541" t="str">
        <f t="shared" si="1"/>
        <v>MAQUINARIA Y EQUIPO</v>
      </c>
      <c r="N42" s="498"/>
      <c r="O42" s="500"/>
      <c r="P42" s="501"/>
      <c r="Q42" s="501"/>
      <c r="R42" s="502"/>
      <c r="S42" s="542" t="e">
        <f>+S43+#REF!</f>
        <v>#REF!</v>
      </c>
      <c r="T42" s="542">
        <f>+T43</f>
        <v>503425000</v>
      </c>
      <c r="U42" s="542">
        <f>+U43</f>
        <v>503425000</v>
      </c>
      <c r="V42" s="542"/>
      <c r="W42" s="543"/>
      <c r="X42" s="544"/>
      <c r="Y42" s="473"/>
      <c r="Z42" s="473"/>
      <c r="AA42" s="473"/>
      <c r="AB42" s="473"/>
      <c r="AC42" s="473"/>
      <c r="AD42" s="473"/>
      <c r="AE42" s="473"/>
      <c r="AF42" s="473"/>
      <c r="AG42" s="473"/>
      <c r="AH42" s="473"/>
      <c r="AI42" s="473"/>
      <c r="AJ42" s="473"/>
      <c r="AK42" s="473"/>
      <c r="AL42" s="473"/>
    </row>
    <row r="43" spans="1:46" ht="25.5" x14ac:dyDescent="0.25">
      <c r="A43" s="545" t="s">
        <v>842</v>
      </c>
      <c r="B43" s="545" t="s">
        <v>894</v>
      </c>
      <c r="C43" s="545" t="s">
        <v>845</v>
      </c>
      <c r="D43" s="545" t="s">
        <v>845</v>
      </c>
      <c r="E43" s="545" t="s">
        <v>866</v>
      </c>
      <c r="F43" s="545" t="s">
        <v>870</v>
      </c>
      <c r="G43" s="545"/>
      <c r="H43" s="545"/>
      <c r="I43" s="545"/>
      <c r="J43" s="546" t="s">
        <v>956</v>
      </c>
      <c r="K43" s="547" t="s">
        <v>957</v>
      </c>
      <c r="L43" s="548"/>
      <c r="M43" s="549" t="s">
        <v>957</v>
      </c>
      <c r="N43" s="548"/>
      <c r="O43" s="550"/>
      <c r="P43" s="551"/>
      <c r="Q43" s="551"/>
      <c r="R43" s="552"/>
      <c r="S43" s="553">
        <f>SUM(S44:S45)</f>
        <v>749925000</v>
      </c>
      <c r="T43" s="553">
        <f>SUM(T44:T45)</f>
        <v>503425000</v>
      </c>
      <c r="U43" s="553">
        <f>SUM(U44:U45)</f>
        <v>503425000</v>
      </c>
      <c r="V43" s="553"/>
      <c r="W43" s="554"/>
      <c r="X43" s="555"/>
      <c r="Y43" s="556"/>
      <c r="Z43" s="556"/>
      <c r="AA43" s="556"/>
      <c r="AB43" s="556"/>
      <c r="AC43" s="556"/>
      <c r="AD43" s="556"/>
      <c r="AE43" s="556"/>
      <c r="AF43" s="556"/>
      <c r="AG43" s="556"/>
      <c r="AH43" s="556"/>
      <c r="AI43" s="556"/>
      <c r="AJ43" s="556"/>
      <c r="AK43" s="556"/>
      <c r="AL43" s="556"/>
    </row>
    <row r="44" spans="1:46" s="474" customFormat="1" ht="38.25" x14ac:dyDescent="0.25">
      <c r="A44" s="488" t="s">
        <v>842</v>
      </c>
      <c r="B44" s="488" t="s">
        <v>894</v>
      </c>
      <c r="C44" s="488" t="s">
        <v>845</v>
      </c>
      <c r="D44" s="488" t="s">
        <v>845</v>
      </c>
      <c r="E44" s="488" t="s">
        <v>866</v>
      </c>
      <c r="F44" s="488" t="s">
        <v>870</v>
      </c>
      <c r="G44" s="488" t="s">
        <v>894</v>
      </c>
      <c r="H44" s="488"/>
      <c r="I44" s="488"/>
      <c r="J44" s="489" t="s">
        <v>958</v>
      </c>
      <c r="K44" s="490" t="s">
        <v>959</v>
      </c>
      <c r="L44" s="498">
        <v>43202000</v>
      </c>
      <c r="M44" s="499" t="s">
        <v>960</v>
      </c>
      <c r="N44" s="498" t="s">
        <v>961</v>
      </c>
      <c r="O44" s="498">
        <v>1</v>
      </c>
      <c r="P44" s="498" t="s">
        <v>962</v>
      </c>
      <c r="Q44" s="501">
        <v>33</v>
      </c>
      <c r="R44" s="501">
        <v>225000</v>
      </c>
      <c r="S44" s="502">
        <f>+Q44*R44</f>
        <v>7425000</v>
      </c>
      <c r="T44" s="502">
        <v>7425000</v>
      </c>
      <c r="U44" s="502">
        <v>7425000</v>
      </c>
      <c r="V44" s="502"/>
      <c r="W44" s="503" t="s">
        <v>963</v>
      </c>
      <c r="X44" s="557" t="s">
        <v>964</v>
      </c>
      <c r="Y44" s="558" t="s">
        <v>965</v>
      </c>
      <c r="Z44" s="559"/>
      <c r="AA44" s="559"/>
      <c r="AB44" s="559"/>
      <c r="AC44" s="559"/>
      <c r="AD44" s="559"/>
      <c r="AE44" s="559"/>
      <c r="AF44" s="559"/>
      <c r="AG44" s="559"/>
      <c r="AH44" s="559"/>
      <c r="AI44" s="559"/>
      <c r="AJ44" s="559"/>
      <c r="AK44" s="559"/>
      <c r="AL44" s="559"/>
      <c r="AM44" s="560"/>
      <c r="AN44" s="560"/>
    </row>
    <row r="45" spans="1:46" s="474" customFormat="1" ht="38.25" x14ac:dyDescent="0.25">
      <c r="A45" s="488" t="s">
        <v>842</v>
      </c>
      <c r="B45" s="488" t="s">
        <v>894</v>
      </c>
      <c r="C45" s="488" t="s">
        <v>845</v>
      </c>
      <c r="D45" s="488" t="s">
        <v>845</v>
      </c>
      <c r="E45" s="488" t="s">
        <v>866</v>
      </c>
      <c r="F45" s="488" t="s">
        <v>870</v>
      </c>
      <c r="G45" s="488" t="s">
        <v>894</v>
      </c>
      <c r="H45" s="488"/>
      <c r="I45" s="488"/>
      <c r="J45" s="489" t="s">
        <v>958</v>
      </c>
      <c r="K45" s="490" t="s">
        <v>959</v>
      </c>
      <c r="L45" s="498">
        <v>43211500</v>
      </c>
      <c r="M45" s="561" t="s">
        <v>966</v>
      </c>
      <c r="N45" s="498" t="s">
        <v>967</v>
      </c>
      <c r="O45" s="498">
        <v>8</v>
      </c>
      <c r="P45" s="562" t="s">
        <v>968</v>
      </c>
      <c r="Q45" s="501">
        <v>135</v>
      </c>
      <c r="R45" s="563">
        <v>5500000</v>
      </c>
      <c r="S45" s="563">
        <f>+Q45*R45</f>
        <v>742500000</v>
      </c>
      <c r="T45" s="564">
        <v>496000000</v>
      </c>
      <c r="U45" s="564">
        <v>496000000</v>
      </c>
      <c r="V45" s="564"/>
      <c r="W45" s="503" t="s">
        <v>969</v>
      </c>
      <c r="X45" s="557" t="s">
        <v>970</v>
      </c>
      <c r="Y45" s="565" t="s">
        <v>971</v>
      </c>
      <c r="Z45" s="559"/>
      <c r="AA45" s="559"/>
      <c r="AB45" s="559"/>
      <c r="AC45" s="559"/>
      <c r="AD45" s="559"/>
      <c r="AE45" s="559"/>
      <c r="AF45" s="559"/>
      <c r="AG45" s="559"/>
      <c r="AH45" s="559"/>
      <c r="AI45" s="559"/>
      <c r="AJ45" s="559"/>
      <c r="AK45" s="559"/>
      <c r="AL45" s="559"/>
      <c r="AM45" s="560"/>
      <c r="AN45" s="560"/>
    </row>
    <row r="46" spans="1:46" s="474" customFormat="1" x14ac:dyDescent="0.25">
      <c r="A46" s="488" t="s">
        <v>842</v>
      </c>
      <c r="B46" s="488" t="s">
        <v>894</v>
      </c>
      <c r="C46" s="488" t="s">
        <v>845</v>
      </c>
      <c r="D46" s="488" t="s">
        <v>845</v>
      </c>
      <c r="E46" s="488" t="s">
        <v>874</v>
      </c>
      <c r="F46" s="488"/>
      <c r="G46" s="488"/>
      <c r="H46" s="488"/>
      <c r="I46" s="488"/>
      <c r="J46" s="489" t="s">
        <v>972</v>
      </c>
      <c r="K46" s="490" t="s">
        <v>973</v>
      </c>
      <c r="L46" s="540" t="str">
        <f>+J46</f>
        <v>A-02-01-01-006</v>
      </c>
      <c r="M46" s="541" t="str">
        <f>+K46</f>
        <v>OTROS ACTIVOS FIJOS</v>
      </c>
      <c r="N46" s="498"/>
      <c r="O46" s="500"/>
      <c r="P46" s="501"/>
      <c r="Q46" s="501"/>
      <c r="R46" s="502"/>
      <c r="S46" s="542">
        <f>+S47</f>
        <v>610000000</v>
      </c>
      <c r="T46" s="542">
        <f>+T47</f>
        <v>301572328</v>
      </c>
      <c r="U46" s="542">
        <f>+U47</f>
        <v>301572328</v>
      </c>
      <c r="V46" s="542"/>
      <c r="W46" s="543"/>
      <c r="X46" s="544"/>
      <c r="Y46" s="412"/>
      <c r="Z46" s="473"/>
      <c r="AA46" s="473"/>
      <c r="AB46" s="473"/>
      <c r="AC46" s="473"/>
      <c r="AD46" s="473"/>
      <c r="AE46" s="473"/>
      <c r="AF46" s="473"/>
      <c r="AG46" s="473"/>
      <c r="AH46" s="473"/>
      <c r="AI46" s="473"/>
      <c r="AJ46" s="473"/>
      <c r="AK46" s="473"/>
      <c r="AL46" s="473"/>
    </row>
    <row r="47" spans="1:46" ht="25.5" x14ac:dyDescent="0.25">
      <c r="A47" s="545" t="s">
        <v>842</v>
      </c>
      <c r="B47" s="545" t="s">
        <v>894</v>
      </c>
      <c r="C47" s="545" t="s">
        <v>845</v>
      </c>
      <c r="D47" s="545" t="s">
        <v>845</v>
      </c>
      <c r="E47" s="545" t="s">
        <v>874</v>
      </c>
      <c r="F47" s="545" t="s">
        <v>900</v>
      </c>
      <c r="G47" s="545"/>
      <c r="H47" s="545"/>
      <c r="I47" s="545"/>
      <c r="J47" s="546" t="s">
        <v>974</v>
      </c>
      <c r="K47" s="547" t="s">
        <v>975</v>
      </c>
      <c r="L47" s="548"/>
      <c r="M47" s="549" t="s">
        <v>975</v>
      </c>
      <c r="N47" s="548"/>
      <c r="O47" s="550"/>
      <c r="P47" s="551"/>
      <c r="Q47" s="551"/>
      <c r="R47" s="552"/>
      <c r="S47" s="553">
        <f>SUM(S48:S51)</f>
        <v>610000000</v>
      </c>
      <c r="T47" s="553">
        <f>SUM(T48:T51)</f>
        <v>301572328</v>
      </c>
      <c r="U47" s="553">
        <f>SUM(U48:U51)</f>
        <v>301572328</v>
      </c>
      <c r="V47" s="553"/>
      <c r="W47" s="554"/>
      <c r="X47" s="555"/>
      <c r="Y47" s="556"/>
      <c r="Z47" s="556"/>
      <c r="AA47" s="556"/>
      <c r="AB47" s="556"/>
      <c r="AC47" s="556"/>
      <c r="AD47" s="556"/>
      <c r="AE47" s="556"/>
      <c r="AF47" s="556"/>
      <c r="AG47" s="556"/>
      <c r="AH47" s="556"/>
      <c r="AI47" s="556"/>
      <c r="AJ47" s="556"/>
      <c r="AK47" s="556"/>
      <c r="AL47" s="556"/>
    </row>
    <row r="48" spans="1:46" s="474" customFormat="1" ht="46.5" customHeight="1" x14ac:dyDescent="0.25">
      <c r="A48" s="488" t="s">
        <v>842</v>
      </c>
      <c r="B48" s="488" t="s">
        <v>894</v>
      </c>
      <c r="C48" s="488" t="s">
        <v>845</v>
      </c>
      <c r="D48" s="488" t="s">
        <v>845</v>
      </c>
      <c r="E48" s="488" t="s">
        <v>874</v>
      </c>
      <c r="F48" s="488" t="s">
        <v>900</v>
      </c>
      <c r="G48" s="488" t="s">
        <v>925</v>
      </c>
      <c r="H48" s="488" t="s">
        <v>976</v>
      </c>
      <c r="I48" s="488" t="s">
        <v>845</v>
      </c>
      <c r="J48" s="489" t="s">
        <v>977</v>
      </c>
      <c r="K48" s="490" t="s">
        <v>978</v>
      </c>
      <c r="L48" s="498">
        <v>43232200</v>
      </c>
      <c r="M48" s="566" t="s">
        <v>979</v>
      </c>
      <c r="N48" s="562" t="s">
        <v>980</v>
      </c>
      <c r="O48" s="562">
        <v>12</v>
      </c>
      <c r="P48" s="562" t="s">
        <v>968</v>
      </c>
      <c r="Q48" s="562">
        <v>1</v>
      </c>
      <c r="R48" s="563">
        <v>250000000</v>
      </c>
      <c r="S48" s="563">
        <v>250000000</v>
      </c>
      <c r="T48" s="564">
        <f>120000000-6021572+13843900+3750000</f>
        <v>131572328</v>
      </c>
      <c r="U48" s="564">
        <f>120000000-6021572+13843900+3750000</f>
        <v>131572328</v>
      </c>
      <c r="V48" s="564"/>
      <c r="W48" s="503" t="s">
        <v>981</v>
      </c>
      <c r="X48" s="557" t="s">
        <v>970</v>
      </c>
      <c r="Y48" s="567" t="s">
        <v>971</v>
      </c>
      <c r="Z48" s="568"/>
      <c r="AA48" s="568"/>
      <c r="AB48" s="568"/>
      <c r="AC48" s="568"/>
      <c r="AD48" s="568"/>
      <c r="AE48" s="568"/>
      <c r="AF48" s="568"/>
      <c r="AG48" s="568"/>
      <c r="AH48" s="568"/>
      <c r="AI48" s="568"/>
      <c r="AJ48" s="568"/>
      <c r="AK48" s="568"/>
      <c r="AL48" s="568"/>
    </row>
    <row r="49" spans="1:46" s="474" customFormat="1" ht="27" customHeight="1" x14ac:dyDescent="0.25">
      <c r="A49" s="488" t="s">
        <v>842</v>
      </c>
      <c r="B49" s="488" t="s">
        <v>894</v>
      </c>
      <c r="C49" s="488" t="s">
        <v>845</v>
      </c>
      <c r="D49" s="488" t="s">
        <v>845</v>
      </c>
      <c r="E49" s="488" t="s">
        <v>874</v>
      </c>
      <c r="F49" s="488" t="s">
        <v>900</v>
      </c>
      <c r="G49" s="488" t="s">
        <v>925</v>
      </c>
      <c r="H49" s="488" t="s">
        <v>976</v>
      </c>
      <c r="I49" s="488" t="s">
        <v>845</v>
      </c>
      <c r="J49" s="489" t="s">
        <v>977</v>
      </c>
      <c r="K49" s="490" t="s">
        <v>978</v>
      </c>
      <c r="L49" s="498">
        <v>43233200</v>
      </c>
      <c r="M49" s="566" t="s">
        <v>982</v>
      </c>
      <c r="N49" s="562" t="s">
        <v>983</v>
      </c>
      <c r="O49" s="562">
        <v>8</v>
      </c>
      <c r="P49" s="562" t="s">
        <v>984</v>
      </c>
      <c r="Q49" s="562">
        <v>1</v>
      </c>
      <c r="R49" s="563">
        <v>250000000</v>
      </c>
      <c r="S49" s="563">
        <v>250000000</v>
      </c>
      <c r="T49" s="564">
        <v>50000000</v>
      </c>
      <c r="U49" s="564">
        <v>50000000</v>
      </c>
      <c r="V49" s="564"/>
      <c r="W49" s="503" t="s">
        <v>981</v>
      </c>
      <c r="X49" s="557" t="s">
        <v>970</v>
      </c>
      <c r="Y49" s="412" t="s">
        <v>985</v>
      </c>
      <c r="Z49" s="408"/>
      <c r="AA49" s="408"/>
      <c r="AB49" s="408"/>
      <c r="AC49" s="408"/>
      <c r="AD49" s="408"/>
      <c r="AE49" s="408"/>
      <c r="AF49" s="408"/>
      <c r="AG49" s="408"/>
      <c r="AH49" s="408"/>
      <c r="AI49" s="408"/>
      <c r="AJ49" s="408"/>
      <c r="AK49" s="408"/>
      <c r="AL49" s="408"/>
    </row>
    <row r="50" spans="1:46" s="474" customFormat="1" ht="24" customHeight="1" x14ac:dyDescent="0.25">
      <c r="A50" s="488" t="s">
        <v>842</v>
      </c>
      <c r="B50" s="488" t="s">
        <v>894</v>
      </c>
      <c r="C50" s="488" t="s">
        <v>845</v>
      </c>
      <c r="D50" s="488" t="s">
        <v>845</v>
      </c>
      <c r="E50" s="488" t="s">
        <v>874</v>
      </c>
      <c r="F50" s="488" t="s">
        <v>900</v>
      </c>
      <c r="G50" s="488" t="s">
        <v>925</v>
      </c>
      <c r="H50" s="488" t="s">
        <v>976</v>
      </c>
      <c r="I50" s="488" t="s">
        <v>845</v>
      </c>
      <c r="J50" s="489" t="s">
        <v>977</v>
      </c>
      <c r="K50" s="490" t="s">
        <v>978</v>
      </c>
      <c r="L50" s="498">
        <v>43233205</v>
      </c>
      <c r="M50" s="566" t="s">
        <v>986</v>
      </c>
      <c r="N50" s="562" t="s">
        <v>983</v>
      </c>
      <c r="O50" s="562">
        <v>8</v>
      </c>
      <c r="P50" s="562" t="s">
        <v>984</v>
      </c>
      <c r="Q50" s="562">
        <v>1</v>
      </c>
      <c r="R50" s="563">
        <v>80000000</v>
      </c>
      <c r="S50" s="563">
        <v>80000000</v>
      </c>
      <c r="T50" s="564">
        <v>100000000</v>
      </c>
      <c r="U50" s="564">
        <v>100000000</v>
      </c>
      <c r="V50" s="564"/>
      <c r="W50" s="503" t="s">
        <v>981</v>
      </c>
      <c r="X50" s="557" t="s">
        <v>970</v>
      </c>
      <c r="Y50" s="567" t="s">
        <v>971</v>
      </c>
      <c r="Z50" s="568"/>
      <c r="AA50" s="568"/>
      <c r="AB50" s="568"/>
      <c r="AC50" s="568"/>
      <c r="AD50" s="568"/>
      <c r="AE50" s="568"/>
      <c r="AF50" s="568"/>
      <c r="AG50" s="568"/>
      <c r="AH50" s="568"/>
      <c r="AI50" s="568"/>
      <c r="AJ50" s="568"/>
      <c r="AK50" s="568"/>
      <c r="AL50" s="568"/>
    </row>
    <row r="51" spans="1:46" s="474" customFormat="1" ht="30" customHeight="1" x14ac:dyDescent="0.25">
      <c r="A51" s="488" t="s">
        <v>842</v>
      </c>
      <c r="B51" s="488" t="s">
        <v>894</v>
      </c>
      <c r="C51" s="488" t="s">
        <v>845</v>
      </c>
      <c r="D51" s="488" t="s">
        <v>845</v>
      </c>
      <c r="E51" s="488" t="s">
        <v>874</v>
      </c>
      <c r="F51" s="488" t="s">
        <v>900</v>
      </c>
      <c r="G51" s="488" t="s">
        <v>925</v>
      </c>
      <c r="H51" s="488" t="s">
        <v>976</v>
      </c>
      <c r="I51" s="488" t="s">
        <v>845</v>
      </c>
      <c r="J51" s="489" t="s">
        <v>977</v>
      </c>
      <c r="K51" s="490" t="s">
        <v>978</v>
      </c>
      <c r="L51" s="498">
        <v>43233201</v>
      </c>
      <c r="M51" s="566" t="s">
        <v>987</v>
      </c>
      <c r="N51" s="562" t="s">
        <v>988</v>
      </c>
      <c r="O51" s="562">
        <v>12</v>
      </c>
      <c r="P51" s="562" t="s">
        <v>984</v>
      </c>
      <c r="Q51" s="562">
        <v>6</v>
      </c>
      <c r="R51" s="563">
        <v>5000000</v>
      </c>
      <c r="S51" s="563">
        <v>30000000</v>
      </c>
      <c r="T51" s="564">
        <v>20000000</v>
      </c>
      <c r="U51" s="564">
        <v>20000000</v>
      </c>
      <c r="V51" s="564"/>
      <c r="W51" s="503" t="s">
        <v>981</v>
      </c>
      <c r="X51" s="557" t="s">
        <v>970</v>
      </c>
      <c r="Y51" s="412" t="s">
        <v>985</v>
      </c>
      <c r="Z51" s="408"/>
      <c r="AA51" s="408"/>
      <c r="AB51" s="408"/>
      <c r="AC51" s="408"/>
      <c r="AD51" s="408"/>
      <c r="AE51" s="408"/>
      <c r="AF51" s="408"/>
      <c r="AG51" s="408"/>
      <c r="AH51" s="408"/>
      <c r="AI51" s="408"/>
      <c r="AJ51" s="408"/>
      <c r="AK51" s="408"/>
      <c r="AL51" s="408"/>
    </row>
    <row r="52" spans="1:46" s="438" customFormat="1" ht="25.5" x14ac:dyDescent="0.25">
      <c r="A52" s="528" t="s">
        <v>842</v>
      </c>
      <c r="B52" s="528" t="s">
        <v>894</v>
      </c>
      <c r="C52" s="528" t="s">
        <v>894</v>
      </c>
      <c r="D52" s="528"/>
      <c r="E52" s="528"/>
      <c r="F52" s="528"/>
      <c r="G52" s="528"/>
      <c r="H52" s="528"/>
      <c r="I52" s="528"/>
      <c r="J52" s="529" t="s">
        <v>989</v>
      </c>
      <c r="K52" s="530" t="s">
        <v>990</v>
      </c>
      <c r="L52" s="455" t="str">
        <f t="shared" ref="L52:M54" si="2">+J52</f>
        <v>A-02-02</v>
      </c>
      <c r="M52" s="455" t="str">
        <f t="shared" si="2"/>
        <v>ADQUISICIONES DIFERENTES DE ACTIVOS</v>
      </c>
      <c r="N52" s="569"/>
      <c r="O52" s="569"/>
      <c r="P52" s="569"/>
      <c r="Q52" s="569"/>
      <c r="R52" s="457"/>
      <c r="S52" s="535" t="e">
        <f>+S53+S84</f>
        <v>#REF!</v>
      </c>
      <c r="T52" s="535">
        <f>+T53+T84</f>
        <v>3064552701.4000001</v>
      </c>
      <c r="U52" s="535">
        <f>+U53+U84</f>
        <v>3749002672.1999998</v>
      </c>
      <c r="V52" s="535"/>
      <c r="W52" s="536"/>
      <c r="X52" s="459"/>
      <c r="Y52" s="412"/>
      <c r="Z52" s="524"/>
      <c r="AA52" s="460"/>
      <c r="AB52" s="460"/>
      <c r="AC52" s="460"/>
      <c r="AD52" s="460"/>
      <c r="AE52" s="460"/>
      <c r="AF52" s="460"/>
      <c r="AG52" s="460"/>
      <c r="AH52" s="460"/>
      <c r="AI52" s="460"/>
      <c r="AJ52" s="460"/>
      <c r="AK52" s="460"/>
      <c r="AL52" s="460"/>
      <c r="AT52" s="535">
        <v>3742752672.1999998</v>
      </c>
    </row>
    <row r="53" spans="1:46" s="438" customFormat="1" x14ac:dyDescent="0.25">
      <c r="A53" s="505" t="s">
        <v>842</v>
      </c>
      <c r="B53" s="505" t="s">
        <v>894</v>
      </c>
      <c r="C53" s="505" t="s">
        <v>894</v>
      </c>
      <c r="D53" s="505" t="s">
        <v>845</v>
      </c>
      <c r="E53" s="505"/>
      <c r="F53" s="505"/>
      <c r="G53" s="505"/>
      <c r="H53" s="505"/>
      <c r="I53" s="505"/>
      <c r="J53" s="506" t="s">
        <v>991</v>
      </c>
      <c r="K53" s="507" t="s">
        <v>992</v>
      </c>
      <c r="L53" s="478" t="str">
        <f t="shared" si="2"/>
        <v>A-02-02-01</v>
      </c>
      <c r="M53" s="479" t="str">
        <f t="shared" si="2"/>
        <v>MATERIALES Y SUMINISTROS</v>
      </c>
      <c r="N53" s="570"/>
      <c r="O53" s="570"/>
      <c r="P53" s="570"/>
      <c r="Q53" s="570"/>
      <c r="R53" s="571"/>
      <c r="S53" s="484" t="e">
        <f>+S54+S60+S76</f>
        <v>#REF!</v>
      </c>
      <c r="T53" s="484">
        <f>+T54+T60+T76</f>
        <v>97250000</v>
      </c>
      <c r="U53" s="484">
        <f>+U54+U60+U76</f>
        <v>105045949</v>
      </c>
      <c r="V53" s="484"/>
      <c r="W53" s="539"/>
      <c r="X53" s="572"/>
      <c r="Y53" s="412"/>
      <c r="Z53" s="487"/>
      <c r="AA53" s="487"/>
      <c r="AB53" s="487"/>
      <c r="AC53" s="487"/>
      <c r="AD53" s="487"/>
      <c r="AE53" s="487"/>
      <c r="AF53" s="487"/>
      <c r="AG53" s="487"/>
      <c r="AH53" s="487"/>
      <c r="AI53" s="487"/>
      <c r="AJ53" s="487"/>
      <c r="AK53" s="487"/>
      <c r="AL53" s="487"/>
    </row>
    <row r="54" spans="1:46" s="474" customFormat="1" ht="45.75" customHeight="1" x14ac:dyDescent="0.25">
      <c r="A54" s="488" t="s">
        <v>842</v>
      </c>
      <c r="B54" s="488" t="s">
        <v>894</v>
      </c>
      <c r="C54" s="488" t="s">
        <v>894</v>
      </c>
      <c r="D54" s="488" t="s">
        <v>845</v>
      </c>
      <c r="E54" s="488" t="s">
        <v>900</v>
      </c>
      <c r="F54" s="488"/>
      <c r="G54" s="488"/>
      <c r="H54" s="488"/>
      <c r="I54" s="488"/>
      <c r="J54" s="489" t="s">
        <v>993</v>
      </c>
      <c r="K54" s="490" t="s">
        <v>994</v>
      </c>
      <c r="L54" s="540" t="str">
        <f t="shared" si="2"/>
        <v>A-02-02-01-002</v>
      </c>
      <c r="M54" s="541" t="str">
        <f t="shared" si="2"/>
        <v>PRODUCTOS ALIMENTICIOS, BEBIDAS Y TABACO; TEXTILES, PRENDAS DE VESTIR Y PRODUCTOS DE CUERO</v>
      </c>
      <c r="N54" s="562"/>
      <c r="O54" s="562"/>
      <c r="P54" s="562"/>
      <c r="Q54" s="562"/>
      <c r="R54" s="573"/>
      <c r="S54" s="502" t="e">
        <f>+S55+S58+#REF!</f>
        <v>#REF!</v>
      </c>
      <c r="T54" s="502">
        <f>+T55+T58</f>
        <v>19000000</v>
      </c>
      <c r="U54" s="502">
        <f>+U55+U58</f>
        <v>22195949</v>
      </c>
      <c r="V54" s="502"/>
      <c r="W54" s="574"/>
      <c r="X54" s="544"/>
      <c r="Y54" s="412"/>
      <c r="Z54" s="473"/>
      <c r="AA54" s="473"/>
      <c r="AB54" s="473"/>
      <c r="AC54" s="473"/>
      <c r="AD54" s="473"/>
      <c r="AE54" s="473"/>
      <c r="AF54" s="473"/>
      <c r="AG54" s="473"/>
      <c r="AH54" s="473"/>
      <c r="AI54" s="473"/>
      <c r="AJ54" s="473"/>
      <c r="AK54" s="473"/>
      <c r="AL54" s="473"/>
    </row>
    <row r="55" spans="1:46" ht="51" x14ac:dyDescent="0.25">
      <c r="A55" s="545" t="s">
        <v>842</v>
      </c>
      <c r="B55" s="545" t="s">
        <v>894</v>
      </c>
      <c r="C55" s="545" t="s">
        <v>894</v>
      </c>
      <c r="D55" s="545" t="s">
        <v>845</v>
      </c>
      <c r="E55" s="545" t="s">
        <v>900</v>
      </c>
      <c r="F55" s="545" t="s">
        <v>862</v>
      </c>
      <c r="G55" s="545"/>
      <c r="H55" s="545"/>
      <c r="I55" s="545"/>
      <c r="J55" s="546" t="s">
        <v>995</v>
      </c>
      <c r="K55" s="547" t="s">
        <v>996</v>
      </c>
      <c r="L55" s="548"/>
      <c r="M55" s="549" t="s">
        <v>996</v>
      </c>
      <c r="N55" s="548"/>
      <c r="O55" s="550"/>
      <c r="P55" s="551"/>
      <c r="Q55" s="551"/>
      <c r="R55" s="552"/>
      <c r="S55" s="553">
        <f>SUM(S56:S57)</f>
        <v>15195949</v>
      </c>
      <c r="T55" s="553">
        <f>SUM(T56:T57)</f>
        <v>12000000</v>
      </c>
      <c r="U55" s="553">
        <f>SUM(U56:U57)</f>
        <v>15195949</v>
      </c>
      <c r="V55" s="553"/>
      <c r="W55" s="554"/>
      <c r="X55" s="555"/>
      <c r="Y55" s="556"/>
      <c r="Z55" s="556"/>
      <c r="AA55" s="556"/>
      <c r="AB55" s="556"/>
      <c r="AC55" s="556"/>
      <c r="AD55" s="556"/>
      <c r="AE55" s="556"/>
      <c r="AF55" s="556"/>
      <c r="AG55" s="556"/>
      <c r="AH55" s="556"/>
      <c r="AI55" s="556"/>
      <c r="AJ55" s="556"/>
      <c r="AK55" s="556"/>
      <c r="AL55" s="556"/>
    </row>
    <row r="56" spans="1:46" s="474" customFormat="1" ht="25.5" x14ac:dyDescent="0.25">
      <c r="A56" s="488" t="s">
        <v>842</v>
      </c>
      <c r="B56" s="488" t="s">
        <v>894</v>
      </c>
      <c r="C56" s="488" t="s">
        <v>894</v>
      </c>
      <c r="D56" s="488" t="s">
        <v>845</v>
      </c>
      <c r="E56" s="488" t="s">
        <v>900</v>
      </c>
      <c r="F56" s="488" t="s">
        <v>862</v>
      </c>
      <c r="G56" s="488" t="s">
        <v>997</v>
      </c>
      <c r="H56" s="488"/>
      <c r="I56" s="488"/>
      <c r="J56" s="489" t="s">
        <v>998</v>
      </c>
      <c r="K56" s="490" t="s">
        <v>999</v>
      </c>
      <c r="L56" s="575">
        <v>50161500</v>
      </c>
      <c r="M56" s="576" t="s">
        <v>1000</v>
      </c>
      <c r="N56" s="562" t="s">
        <v>967</v>
      </c>
      <c r="O56" s="562">
        <v>2</v>
      </c>
      <c r="P56" s="562" t="s">
        <v>55</v>
      </c>
      <c r="Q56" s="562">
        <v>1</v>
      </c>
      <c r="R56" s="577">
        <v>3195949</v>
      </c>
      <c r="S56" s="573">
        <f>+R56</f>
        <v>3195949</v>
      </c>
      <c r="T56" s="573"/>
      <c r="U56" s="573">
        <v>3195949</v>
      </c>
      <c r="V56" s="573"/>
      <c r="W56" s="578" t="s">
        <v>1001</v>
      </c>
      <c r="X56" s="557" t="s">
        <v>1002</v>
      </c>
      <c r="Y56" s="567" t="s">
        <v>965</v>
      </c>
      <c r="Z56" s="568"/>
      <c r="AA56" s="568"/>
      <c r="AB56" s="568"/>
      <c r="AC56" s="568"/>
      <c r="AD56" s="568"/>
      <c r="AE56" s="568"/>
      <c r="AF56" s="568"/>
      <c r="AG56" s="568"/>
      <c r="AH56" s="568"/>
      <c r="AI56" s="568"/>
      <c r="AJ56" s="568"/>
      <c r="AK56" s="568"/>
      <c r="AL56" s="568"/>
    </row>
    <row r="57" spans="1:46" s="474" customFormat="1" ht="25.5" x14ac:dyDescent="0.25">
      <c r="A57" s="488" t="s">
        <v>842</v>
      </c>
      <c r="B57" s="488" t="s">
        <v>894</v>
      </c>
      <c r="C57" s="488" t="s">
        <v>894</v>
      </c>
      <c r="D57" s="488" t="s">
        <v>845</v>
      </c>
      <c r="E57" s="488" t="s">
        <v>900</v>
      </c>
      <c r="F57" s="488" t="s">
        <v>862</v>
      </c>
      <c r="G57" s="488" t="s">
        <v>997</v>
      </c>
      <c r="H57" s="488"/>
      <c r="I57" s="488"/>
      <c r="J57" s="489" t="s">
        <v>998</v>
      </c>
      <c r="K57" s="490" t="s">
        <v>999</v>
      </c>
      <c r="L57" s="575">
        <v>50161500</v>
      </c>
      <c r="M57" s="576" t="s">
        <v>1003</v>
      </c>
      <c r="N57" s="562" t="s">
        <v>967</v>
      </c>
      <c r="O57" s="562">
        <v>10</v>
      </c>
      <c r="P57" s="562" t="s">
        <v>55</v>
      </c>
      <c r="Q57" s="562">
        <v>1</v>
      </c>
      <c r="R57" s="577">
        <v>1200000</v>
      </c>
      <c r="S57" s="573">
        <f>+O57*R57</f>
        <v>12000000</v>
      </c>
      <c r="T57" s="573">
        <v>12000000</v>
      </c>
      <c r="U57" s="573">
        <v>12000000</v>
      </c>
      <c r="V57" s="573"/>
      <c r="W57" s="578" t="s">
        <v>1001</v>
      </c>
      <c r="X57" s="557" t="s">
        <v>1002</v>
      </c>
      <c r="Y57" s="567" t="s">
        <v>965</v>
      </c>
      <c r="Z57" s="568"/>
      <c r="AA57" s="568"/>
      <c r="AB57" s="568"/>
      <c r="AC57" s="568"/>
      <c r="AD57" s="568"/>
      <c r="AE57" s="568"/>
      <c r="AF57" s="568"/>
      <c r="AG57" s="568"/>
      <c r="AH57" s="568"/>
      <c r="AI57" s="568"/>
      <c r="AJ57" s="568"/>
      <c r="AK57" s="568"/>
      <c r="AL57" s="568"/>
    </row>
    <row r="58" spans="1:46" ht="25.5" x14ac:dyDescent="0.25">
      <c r="A58" s="545" t="s">
        <v>842</v>
      </c>
      <c r="B58" s="545" t="s">
        <v>894</v>
      </c>
      <c r="C58" s="545" t="s">
        <v>894</v>
      </c>
      <c r="D58" s="545" t="s">
        <v>845</v>
      </c>
      <c r="E58" s="545" t="s">
        <v>900</v>
      </c>
      <c r="F58" s="545" t="s">
        <v>882</v>
      </c>
      <c r="G58" s="545"/>
      <c r="H58" s="545"/>
      <c r="I58" s="545"/>
      <c r="J58" s="546" t="s">
        <v>1004</v>
      </c>
      <c r="K58" s="547" t="s">
        <v>1005</v>
      </c>
      <c r="L58" s="548"/>
      <c r="M58" s="549" t="s">
        <v>1005</v>
      </c>
      <c r="N58" s="548"/>
      <c r="O58" s="550"/>
      <c r="P58" s="551"/>
      <c r="Q58" s="551"/>
      <c r="R58" s="552"/>
      <c r="S58" s="553">
        <f>SUM(S59:S59)</f>
        <v>7000000</v>
      </c>
      <c r="T58" s="553">
        <f>SUM(T59:T59)</f>
        <v>7000000</v>
      </c>
      <c r="U58" s="553">
        <f>SUM(U59:U59)</f>
        <v>7000000</v>
      </c>
      <c r="V58" s="553"/>
      <c r="W58" s="554"/>
      <c r="X58" s="555"/>
      <c r="Y58" s="556"/>
      <c r="Z58" s="556"/>
      <c r="AA58" s="556"/>
      <c r="AB58" s="556"/>
      <c r="AC58" s="556"/>
      <c r="AD58" s="556"/>
      <c r="AE58" s="556"/>
      <c r="AF58" s="556"/>
      <c r="AG58" s="556"/>
      <c r="AH58" s="556"/>
      <c r="AI58" s="556"/>
      <c r="AJ58" s="556"/>
      <c r="AK58" s="556"/>
      <c r="AL58" s="556"/>
    </row>
    <row r="59" spans="1:46" s="474" customFormat="1" ht="30" x14ac:dyDescent="0.25">
      <c r="A59" s="488" t="s">
        <v>842</v>
      </c>
      <c r="B59" s="488" t="s">
        <v>894</v>
      </c>
      <c r="C59" s="488" t="s">
        <v>894</v>
      </c>
      <c r="D59" s="488" t="s">
        <v>845</v>
      </c>
      <c r="E59" s="488" t="s">
        <v>900</v>
      </c>
      <c r="F59" s="488" t="s">
        <v>882</v>
      </c>
      <c r="G59" s="488"/>
      <c r="H59" s="488"/>
      <c r="I59" s="488"/>
      <c r="J59" s="489" t="s">
        <v>1004</v>
      </c>
      <c r="K59" s="490" t="s">
        <v>1005</v>
      </c>
      <c r="L59" s="498">
        <v>80111707</v>
      </c>
      <c r="M59" s="499" t="s">
        <v>1006</v>
      </c>
      <c r="N59" s="498" t="s">
        <v>1007</v>
      </c>
      <c r="O59" s="579">
        <v>11</v>
      </c>
      <c r="P59" s="501" t="s">
        <v>1008</v>
      </c>
      <c r="Q59" s="501">
        <v>1</v>
      </c>
      <c r="R59" s="580">
        <v>7000000</v>
      </c>
      <c r="S59" s="502">
        <v>7000000</v>
      </c>
      <c r="T59" s="502">
        <v>7000000</v>
      </c>
      <c r="U59" s="502">
        <v>7000000</v>
      </c>
      <c r="V59" s="502"/>
      <c r="W59" s="578" t="s">
        <v>859</v>
      </c>
      <c r="X59" s="557" t="s">
        <v>860</v>
      </c>
      <c r="Y59" s="567" t="s">
        <v>965</v>
      </c>
      <c r="Z59" s="568"/>
      <c r="AA59" s="568"/>
      <c r="AB59" s="568"/>
      <c r="AC59" s="568"/>
      <c r="AD59" s="568"/>
      <c r="AE59" s="568"/>
      <c r="AF59" s="568"/>
      <c r="AG59" s="568"/>
      <c r="AH59" s="568"/>
      <c r="AI59" s="568"/>
      <c r="AJ59" s="568"/>
      <c r="AK59" s="568"/>
      <c r="AL59" s="568"/>
    </row>
    <row r="60" spans="1:46" ht="22.35" customHeight="1" x14ac:dyDescent="0.25">
      <c r="A60" s="488" t="s">
        <v>842</v>
      </c>
      <c r="B60" s="488" t="s">
        <v>894</v>
      </c>
      <c r="C60" s="488" t="s">
        <v>894</v>
      </c>
      <c r="D60" s="488" t="s">
        <v>845</v>
      </c>
      <c r="E60" s="488" t="s">
        <v>862</v>
      </c>
      <c r="F60" s="488"/>
      <c r="G60" s="488"/>
      <c r="H60" s="488"/>
      <c r="I60" s="488"/>
      <c r="J60" s="489" t="s">
        <v>1009</v>
      </c>
      <c r="K60" s="490" t="s">
        <v>1010</v>
      </c>
      <c r="L60" s="540"/>
      <c r="M60" s="541" t="str">
        <f>+K60</f>
        <v>OTROS BIENES TRANSPORTABLES (EXCEPTO PRODUCTOS METÁLICOS, MAQUINARIA Y EQUIPO)</v>
      </c>
      <c r="N60" s="498"/>
      <c r="O60" s="498"/>
      <c r="P60" s="498"/>
      <c r="Q60" s="501"/>
      <c r="R60" s="573"/>
      <c r="S60" s="581">
        <f>+S61+S65+S67+S72+S74</f>
        <v>42350000</v>
      </c>
      <c r="T60" s="581">
        <f>+T61+T65+T67+T72+T74</f>
        <v>38750000</v>
      </c>
      <c r="U60" s="581">
        <f>+U61+U65+U67+U72+U74</f>
        <v>42350000</v>
      </c>
      <c r="V60" s="581"/>
      <c r="W60" s="543"/>
      <c r="X60" s="582"/>
      <c r="Z60" s="583"/>
      <c r="AA60" s="583"/>
      <c r="AB60" s="583"/>
      <c r="AC60" s="583"/>
      <c r="AD60" s="583"/>
      <c r="AE60" s="583"/>
      <c r="AF60" s="583"/>
      <c r="AG60" s="583"/>
      <c r="AH60" s="583"/>
      <c r="AI60" s="583"/>
      <c r="AJ60" s="583"/>
      <c r="AK60" s="583"/>
      <c r="AL60" s="583"/>
    </row>
    <row r="61" spans="1:46" ht="38.25" x14ac:dyDescent="0.25">
      <c r="A61" s="545" t="s">
        <v>842</v>
      </c>
      <c r="B61" s="545" t="s">
        <v>894</v>
      </c>
      <c r="C61" s="545" t="s">
        <v>894</v>
      </c>
      <c r="D61" s="545" t="s">
        <v>845</v>
      </c>
      <c r="E61" s="545" t="s">
        <v>862</v>
      </c>
      <c r="F61" s="545" t="s">
        <v>900</v>
      </c>
      <c r="G61" s="545"/>
      <c r="H61" s="545"/>
      <c r="I61" s="545"/>
      <c r="J61" s="546" t="s">
        <v>1011</v>
      </c>
      <c r="K61" s="547" t="s">
        <v>1012</v>
      </c>
      <c r="L61" s="548"/>
      <c r="M61" s="549" t="s">
        <v>1012</v>
      </c>
      <c r="N61" s="548"/>
      <c r="O61" s="550"/>
      <c r="P61" s="551"/>
      <c r="Q61" s="551"/>
      <c r="R61" s="552"/>
      <c r="S61" s="553">
        <f>SUM(S62:S64)</f>
        <v>11600000</v>
      </c>
      <c r="T61" s="553">
        <f>SUM(T62:T64)</f>
        <v>10000000</v>
      </c>
      <c r="U61" s="553">
        <f>SUM(U62:U64)</f>
        <v>11600000</v>
      </c>
      <c r="V61" s="553"/>
      <c r="W61" s="554"/>
      <c r="X61" s="555"/>
      <c r="Y61" s="556"/>
      <c r="Z61" s="556"/>
      <c r="AA61" s="556"/>
      <c r="AB61" s="556"/>
      <c r="AC61" s="556"/>
      <c r="AD61" s="556"/>
      <c r="AE61" s="556"/>
      <c r="AF61" s="556"/>
      <c r="AG61" s="556"/>
      <c r="AH61" s="556"/>
      <c r="AI61" s="556"/>
      <c r="AJ61" s="556"/>
      <c r="AK61" s="556"/>
      <c r="AL61" s="556"/>
    </row>
    <row r="62" spans="1:46" s="474" customFormat="1" ht="25.5" x14ac:dyDescent="0.25">
      <c r="A62" s="488" t="s">
        <v>842</v>
      </c>
      <c r="B62" s="488" t="s">
        <v>894</v>
      </c>
      <c r="C62" s="488" t="s">
        <v>894</v>
      </c>
      <c r="D62" s="488" t="s">
        <v>845</v>
      </c>
      <c r="E62" s="488" t="s">
        <v>862</v>
      </c>
      <c r="F62" s="488" t="s">
        <v>900</v>
      </c>
      <c r="G62" s="488" t="s">
        <v>845</v>
      </c>
      <c r="H62" s="488"/>
      <c r="I62" s="488"/>
      <c r="J62" s="489" t="s">
        <v>1013</v>
      </c>
      <c r="K62" s="490" t="s">
        <v>1014</v>
      </c>
      <c r="L62" s="498">
        <v>14111500</v>
      </c>
      <c r="M62" s="498" t="s">
        <v>1015</v>
      </c>
      <c r="N62" s="498" t="s">
        <v>1007</v>
      </c>
      <c r="O62" s="500">
        <v>10</v>
      </c>
      <c r="P62" s="501" t="s">
        <v>962</v>
      </c>
      <c r="Q62" s="501">
        <v>1</v>
      </c>
      <c r="R62" s="502">
        <v>10000000</v>
      </c>
      <c r="S62" s="502">
        <v>10000000</v>
      </c>
      <c r="T62" s="502">
        <v>10000000</v>
      </c>
      <c r="U62" s="502">
        <v>10000000</v>
      </c>
      <c r="V62" s="502"/>
      <c r="W62" s="503" t="s">
        <v>1001</v>
      </c>
      <c r="X62" s="557" t="s">
        <v>1002</v>
      </c>
      <c r="Y62" s="567" t="s">
        <v>965</v>
      </c>
      <c r="Z62" s="568"/>
      <c r="AA62" s="568"/>
      <c r="AB62" s="568"/>
      <c r="AC62" s="568"/>
      <c r="AD62" s="568"/>
      <c r="AE62" s="568"/>
      <c r="AF62" s="568"/>
      <c r="AG62" s="568"/>
      <c r="AH62" s="568"/>
      <c r="AI62" s="568"/>
      <c r="AJ62" s="568"/>
      <c r="AK62" s="568"/>
      <c r="AL62" s="568"/>
    </row>
    <row r="63" spans="1:46" s="474" customFormat="1" ht="76.5" x14ac:dyDescent="0.25">
      <c r="A63" s="488" t="s">
        <v>842</v>
      </c>
      <c r="B63" s="488" t="s">
        <v>894</v>
      </c>
      <c r="C63" s="488" t="s">
        <v>894</v>
      </c>
      <c r="D63" s="488" t="s">
        <v>845</v>
      </c>
      <c r="E63" s="488" t="s">
        <v>862</v>
      </c>
      <c r="F63" s="488" t="s">
        <v>900</v>
      </c>
      <c r="G63" s="584" t="s">
        <v>1016</v>
      </c>
      <c r="H63" s="488"/>
      <c r="I63" s="488"/>
      <c r="J63" s="489" t="s">
        <v>1017</v>
      </c>
      <c r="K63" s="490" t="s">
        <v>1018</v>
      </c>
      <c r="L63" s="498"/>
      <c r="M63" s="498" t="s">
        <v>1019</v>
      </c>
      <c r="N63" s="562" t="s">
        <v>967</v>
      </c>
      <c r="O63" s="562">
        <v>1</v>
      </c>
      <c r="P63" s="498" t="s">
        <v>16</v>
      </c>
      <c r="Q63" s="501">
        <v>1</v>
      </c>
      <c r="R63" s="573">
        <v>800000</v>
      </c>
      <c r="S63" s="573">
        <v>800000</v>
      </c>
      <c r="T63" s="573"/>
      <c r="U63" s="573">
        <v>800000</v>
      </c>
      <c r="V63" s="573"/>
      <c r="W63" s="503" t="s">
        <v>1001</v>
      </c>
      <c r="X63" s="557" t="s">
        <v>1002</v>
      </c>
      <c r="Y63" s="567" t="s">
        <v>965</v>
      </c>
      <c r="Z63" s="568"/>
      <c r="AA63" s="568"/>
      <c r="AB63" s="568"/>
      <c r="AC63" s="568"/>
      <c r="AD63" s="568"/>
      <c r="AE63" s="568"/>
      <c r="AF63" s="568"/>
      <c r="AG63" s="568"/>
      <c r="AH63" s="568"/>
      <c r="AI63" s="568"/>
      <c r="AJ63" s="568"/>
      <c r="AK63" s="568"/>
      <c r="AL63" s="568"/>
    </row>
    <row r="64" spans="1:46" s="474" customFormat="1" ht="127.5" x14ac:dyDescent="0.25">
      <c r="A64" s="488" t="s">
        <v>842</v>
      </c>
      <c r="B64" s="488" t="s">
        <v>894</v>
      </c>
      <c r="C64" s="488" t="s">
        <v>894</v>
      </c>
      <c r="D64" s="488" t="s">
        <v>845</v>
      </c>
      <c r="E64" s="488" t="s">
        <v>862</v>
      </c>
      <c r="F64" s="488" t="s">
        <v>900</v>
      </c>
      <c r="G64" s="584" t="s">
        <v>1016</v>
      </c>
      <c r="H64" s="488"/>
      <c r="I64" s="488"/>
      <c r="J64" s="489" t="s">
        <v>1020</v>
      </c>
      <c r="K64" s="490" t="s">
        <v>1021</v>
      </c>
      <c r="L64" s="498"/>
      <c r="M64" s="498" t="s">
        <v>1022</v>
      </c>
      <c r="N64" s="562" t="s">
        <v>967</v>
      </c>
      <c r="O64" s="562">
        <v>1</v>
      </c>
      <c r="P64" s="498" t="s">
        <v>16</v>
      </c>
      <c r="Q64" s="501">
        <v>1</v>
      </c>
      <c r="R64" s="573">
        <v>800000</v>
      </c>
      <c r="S64" s="573">
        <v>800000</v>
      </c>
      <c r="T64" s="573"/>
      <c r="U64" s="573">
        <v>800000</v>
      </c>
      <c r="V64" s="573"/>
      <c r="W64" s="503" t="s">
        <v>1001</v>
      </c>
      <c r="X64" s="557" t="s">
        <v>1002</v>
      </c>
      <c r="Y64" s="567" t="s">
        <v>965</v>
      </c>
      <c r="Z64" s="568"/>
      <c r="AA64" s="568"/>
      <c r="AB64" s="568"/>
      <c r="AC64" s="568"/>
      <c r="AD64" s="568"/>
      <c r="AE64" s="568"/>
      <c r="AF64" s="568"/>
      <c r="AG64" s="568"/>
      <c r="AH64" s="568"/>
      <c r="AI64" s="568"/>
      <c r="AJ64" s="568"/>
      <c r="AK64" s="568"/>
      <c r="AL64" s="568"/>
    </row>
    <row r="65" spans="1:38" ht="51" x14ac:dyDescent="0.25">
      <c r="A65" s="545" t="s">
        <v>842</v>
      </c>
      <c r="B65" s="545" t="s">
        <v>894</v>
      </c>
      <c r="C65" s="545" t="s">
        <v>894</v>
      </c>
      <c r="D65" s="545" t="s">
        <v>845</v>
      </c>
      <c r="E65" s="545" t="s">
        <v>862</v>
      </c>
      <c r="F65" s="545" t="s">
        <v>862</v>
      </c>
      <c r="G65" s="545"/>
      <c r="H65" s="545"/>
      <c r="I65" s="545"/>
      <c r="J65" s="546" t="s">
        <v>1023</v>
      </c>
      <c r="K65" s="547" t="s">
        <v>1024</v>
      </c>
      <c r="L65" s="548"/>
      <c r="M65" s="549" t="s">
        <v>1024</v>
      </c>
      <c r="N65" s="548"/>
      <c r="O65" s="550"/>
      <c r="P65" s="551"/>
      <c r="Q65" s="551"/>
      <c r="R65" s="552"/>
      <c r="S65" s="553">
        <f>SUM(S66)</f>
        <v>12000000</v>
      </c>
      <c r="T65" s="553">
        <f>SUM(T66)</f>
        <v>12000000</v>
      </c>
      <c r="U65" s="553">
        <f>SUM(U66)</f>
        <v>12000000</v>
      </c>
      <c r="V65" s="553"/>
      <c r="W65" s="554"/>
      <c r="X65" s="555"/>
      <c r="Y65" s="556"/>
      <c r="Z65" s="556"/>
      <c r="AA65" s="556"/>
      <c r="AB65" s="556"/>
      <c r="AC65" s="556"/>
      <c r="AD65" s="556"/>
      <c r="AE65" s="556"/>
      <c r="AF65" s="556"/>
      <c r="AG65" s="556"/>
      <c r="AH65" s="556"/>
      <c r="AI65" s="556"/>
      <c r="AJ65" s="556"/>
      <c r="AK65" s="556"/>
      <c r="AL65" s="556"/>
    </row>
    <row r="66" spans="1:38" s="474" customFormat="1" ht="114.75" x14ac:dyDescent="0.25">
      <c r="A66" s="488" t="s">
        <v>842</v>
      </c>
      <c r="B66" s="488" t="s">
        <v>894</v>
      </c>
      <c r="C66" s="488" t="s">
        <v>894</v>
      </c>
      <c r="D66" s="488" t="s">
        <v>845</v>
      </c>
      <c r="E66" s="488" t="s">
        <v>862</v>
      </c>
      <c r="F66" s="488" t="s">
        <v>862</v>
      </c>
      <c r="G66" s="488" t="s">
        <v>925</v>
      </c>
      <c r="H66" s="488"/>
      <c r="I66" s="488"/>
      <c r="J66" s="489" t="s">
        <v>1025</v>
      </c>
      <c r="K66" s="490" t="s">
        <v>1026</v>
      </c>
      <c r="L66" s="540">
        <v>78181700</v>
      </c>
      <c r="M66" s="585" t="s">
        <v>1027</v>
      </c>
      <c r="N66" s="559" t="s">
        <v>858</v>
      </c>
      <c r="O66" s="586">
        <v>12</v>
      </c>
      <c r="P66" s="587" t="s">
        <v>1028</v>
      </c>
      <c r="Q66" s="587">
        <v>12</v>
      </c>
      <c r="R66" s="542">
        <v>1000000</v>
      </c>
      <c r="S66" s="542">
        <f>+Q66*R66</f>
        <v>12000000</v>
      </c>
      <c r="T66" s="542">
        <v>12000000</v>
      </c>
      <c r="U66" s="542">
        <v>12000000</v>
      </c>
      <c r="V66" s="542"/>
      <c r="W66" s="503" t="s">
        <v>1001</v>
      </c>
      <c r="X66" s="557" t="s">
        <v>1002</v>
      </c>
      <c r="Y66" s="567" t="s">
        <v>965</v>
      </c>
      <c r="Z66" s="568"/>
      <c r="AA66" s="568"/>
      <c r="AB66" s="568"/>
      <c r="AC66" s="568"/>
      <c r="AD66" s="568"/>
      <c r="AE66" s="568"/>
      <c r="AF66" s="568"/>
      <c r="AG66" s="568"/>
      <c r="AH66" s="568"/>
      <c r="AI66" s="568"/>
      <c r="AJ66" s="568"/>
      <c r="AK66" s="568"/>
      <c r="AL66" s="568"/>
    </row>
    <row r="67" spans="1:38" ht="51" x14ac:dyDescent="0.25">
      <c r="A67" s="545" t="s">
        <v>842</v>
      </c>
      <c r="B67" s="545" t="s">
        <v>894</v>
      </c>
      <c r="C67" s="545" t="s">
        <v>894</v>
      </c>
      <c r="D67" s="545" t="s">
        <v>845</v>
      </c>
      <c r="E67" s="545" t="s">
        <v>862</v>
      </c>
      <c r="F67" s="545" t="s">
        <v>870</v>
      </c>
      <c r="G67" s="545"/>
      <c r="H67" s="545"/>
      <c r="I67" s="545"/>
      <c r="J67" s="546" t="s">
        <v>1029</v>
      </c>
      <c r="K67" s="547" t="s">
        <v>1030</v>
      </c>
      <c r="L67" s="548"/>
      <c r="M67" s="549" t="s">
        <v>1030</v>
      </c>
      <c r="N67" s="548"/>
      <c r="O67" s="550"/>
      <c r="P67" s="551"/>
      <c r="Q67" s="551"/>
      <c r="R67" s="552"/>
      <c r="S67" s="553">
        <f>SUM(S68:S71)</f>
        <v>13250000</v>
      </c>
      <c r="T67" s="553">
        <f>SUM(T68:T71)</f>
        <v>11250000</v>
      </c>
      <c r="U67" s="553">
        <f>SUM(U68:U71)</f>
        <v>13250000</v>
      </c>
      <c r="V67" s="553"/>
      <c r="W67" s="554"/>
      <c r="X67" s="555"/>
      <c r="Y67" s="556"/>
      <c r="Z67" s="556"/>
      <c r="AA67" s="556"/>
      <c r="AB67" s="556"/>
      <c r="AC67" s="556"/>
      <c r="AD67" s="556"/>
      <c r="AE67" s="556"/>
      <c r="AF67" s="556"/>
      <c r="AG67" s="556"/>
      <c r="AH67" s="556"/>
      <c r="AI67" s="556"/>
      <c r="AJ67" s="556"/>
      <c r="AK67" s="556"/>
      <c r="AL67" s="556"/>
    </row>
    <row r="68" spans="1:38" s="526" customFormat="1" ht="38.25" x14ac:dyDescent="0.25">
      <c r="A68" s="508" t="s">
        <v>842</v>
      </c>
      <c r="B68" s="508" t="s">
        <v>894</v>
      </c>
      <c r="C68" s="508" t="s">
        <v>894</v>
      </c>
      <c r="D68" s="508" t="s">
        <v>845</v>
      </c>
      <c r="E68" s="508" t="s">
        <v>862</v>
      </c>
      <c r="F68" s="508" t="s">
        <v>870</v>
      </c>
      <c r="G68" s="508">
        <v>2</v>
      </c>
      <c r="H68" s="508"/>
      <c r="I68" s="508"/>
      <c r="J68" s="509" t="s">
        <v>1031</v>
      </c>
      <c r="K68" s="490" t="s">
        <v>1032</v>
      </c>
      <c r="L68" s="498">
        <v>42172001</v>
      </c>
      <c r="M68" s="588" t="s">
        <v>1033</v>
      </c>
      <c r="N68" s="498" t="s">
        <v>1034</v>
      </c>
      <c r="O68" s="498">
        <v>2</v>
      </c>
      <c r="P68" s="501" t="s">
        <v>1008</v>
      </c>
      <c r="Q68" s="501">
        <v>1</v>
      </c>
      <c r="R68" s="580">
        <v>3150000</v>
      </c>
      <c r="S68" s="589">
        <v>3150000</v>
      </c>
      <c r="T68" s="589">
        <v>3150000</v>
      </c>
      <c r="U68" s="589">
        <v>3150000</v>
      </c>
      <c r="V68" s="589"/>
      <c r="W68" s="503" t="s">
        <v>859</v>
      </c>
      <c r="X68" s="557" t="s">
        <v>860</v>
      </c>
      <c r="Y68" s="567" t="s">
        <v>965</v>
      </c>
      <c r="Z68" s="568"/>
      <c r="AA68" s="590"/>
      <c r="AB68" s="590"/>
      <c r="AC68" s="590"/>
      <c r="AD68" s="590"/>
      <c r="AE68" s="590"/>
      <c r="AF68" s="590"/>
      <c r="AG68" s="590"/>
      <c r="AH68" s="590"/>
      <c r="AI68" s="590"/>
      <c r="AJ68" s="590"/>
      <c r="AK68" s="590"/>
      <c r="AL68" s="590"/>
    </row>
    <row r="69" spans="1:38" s="474" customFormat="1" ht="38.25" x14ac:dyDescent="0.25">
      <c r="A69" s="488" t="s">
        <v>842</v>
      </c>
      <c r="B69" s="488" t="s">
        <v>894</v>
      </c>
      <c r="C69" s="488" t="s">
        <v>894</v>
      </c>
      <c r="D69" s="488" t="s">
        <v>845</v>
      </c>
      <c r="E69" s="488" t="s">
        <v>862</v>
      </c>
      <c r="F69" s="488" t="s">
        <v>870</v>
      </c>
      <c r="G69" s="488" t="s">
        <v>925</v>
      </c>
      <c r="H69" s="488"/>
      <c r="I69" s="488"/>
      <c r="J69" s="489" t="s">
        <v>1035</v>
      </c>
      <c r="K69" s="490" t="s">
        <v>1036</v>
      </c>
      <c r="L69" s="575"/>
      <c r="M69" s="576" t="s">
        <v>1037</v>
      </c>
      <c r="N69" s="562" t="s">
        <v>967</v>
      </c>
      <c r="O69" s="562">
        <v>1</v>
      </c>
      <c r="P69" s="562" t="s">
        <v>16</v>
      </c>
      <c r="Q69" s="562">
        <v>1</v>
      </c>
      <c r="R69" s="573">
        <v>500000</v>
      </c>
      <c r="S69" s="573">
        <v>500000</v>
      </c>
      <c r="T69" s="573"/>
      <c r="U69" s="573">
        <v>500000</v>
      </c>
      <c r="V69" s="573"/>
      <c r="W69" s="503" t="s">
        <v>1001</v>
      </c>
      <c r="X69" s="557" t="s">
        <v>1002</v>
      </c>
      <c r="Y69" s="567" t="s">
        <v>965</v>
      </c>
      <c r="Z69" s="568"/>
      <c r="AA69" s="568"/>
      <c r="AB69" s="568"/>
      <c r="AC69" s="568"/>
      <c r="AD69" s="568"/>
      <c r="AE69" s="568"/>
      <c r="AF69" s="568"/>
      <c r="AG69" s="568"/>
      <c r="AH69" s="568"/>
      <c r="AI69" s="568"/>
      <c r="AJ69" s="568"/>
      <c r="AK69" s="568"/>
      <c r="AL69" s="568"/>
    </row>
    <row r="70" spans="1:38" s="474" customFormat="1" ht="38.25" x14ac:dyDescent="0.25">
      <c r="A70" s="488" t="s">
        <v>842</v>
      </c>
      <c r="B70" s="488" t="s">
        <v>894</v>
      </c>
      <c r="C70" s="488" t="s">
        <v>894</v>
      </c>
      <c r="D70" s="488" t="s">
        <v>845</v>
      </c>
      <c r="E70" s="488" t="s">
        <v>862</v>
      </c>
      <c r="F70" s="488" t="s">
        <v>870</v>
      </c>
      <c r="G70" s="488" t="s">
        <v>925</v>
      </c>
      <c r="H70" s="488"/>
      <c r="I70" s="488"/>
      <c r="J70" s="489" t="s">
        <v>1035</v>
      </c>
      <c r="K70" s="490" t="s">
        <v>1036</v>
      </c>
      <c r="L70" s="575">
        <v>47131800</v>
      </c>
      <c r="M70" s="576" t="s">
        <v>1038</v>
      </c>
      <c r="N70" s="562" t="s">
        <v>967</v>
      </c>
      <c r="O70" s="562">
        <v>2</v>
      </c>
      <c r="P70" s="562" t="s">
        <v>55</v>
      </c>
      <c r="Q70" s="562">
        <v>1</v>
      </c>
      <c r="R70" s="573">
        <v>1500000</v>
      </c>
      <c r="S70" s="573">
        <f>+Q70*R70</f>
        <v>1500000</v>
      </c>
      <c r="T70" s="573"/>
      <c r="U70" s="573">
        <v>1500000</v>
      </c>
      <c r="V70" s="573"/>
      <c r="W70" s="503" t="s">
        <v>1001</v>
      </c>
      <c r="X70" s="557" t="s">
        <v>1002</v>
      </c>
      <c r="Y70" s="567" t="s">
        <v>965</v>
      </c>
      <c r="Z70" s="568"/>
      <c r="AA70" s="568"/>
      <c r="AB70" s="568"/>
      <c r="AC70" s="568"/>
      <c r="AD70" s="568"/>
      <c r="AE70" s="568"/>
      <c r="AF70" s="568"/>
      <c r="AG70" s="568"/>
      <c r="AH70" s="568"/>
      <c r="AI70" s="568"/>
      <c r="AJ70" s="568"/>
      <c r="AK70" s="568"/>
      <c r="AL70" s="568"/>
    </row>
    <row r="71" spans="1:38" s="474" customFormat="1" ht="38.25" x14ac:dyDescent="0.25">
      <c r="A71" s="488" t="s">
        <v>842</v>
      </c>
      <c r="B71" s="488" t="s">
        <v>894</v>
      </c>
      <c r="C71" s="488" t="s">
        <v>894</v>
      </c>
      <c r="D71" s="488" t="s">
        <v>845</v>
      </c>
      <c r="E71" s="488" t="s">
        <v>862</v>
      </c>
      <c r="F71" s="488" t="s">
        <v>870</v>
      </c>
      <c r="G71" s="488" t="s">
        <v>925</v>
      </c>
      <c r="H71" s="488"/>
      <c r="I71" s="488"/>
      <c r="J71" s="489" t="s">
        <v>1035</v>
      </c>
      <c r="K71" s="490" t="s">
        <v>1036</v>
      </c>
      <c r="L71" s="575">
        <v>47131800</v>
      </c>
      <c r="M71" s="576" t="s">
        <v>1039</v>
      </c>
      <c r="N71" s="562" t="s">
        <v>967</v>
      </c>
      <c r="O71" s="562">
        <v>9</v>
      </c>
      <c r="P71" s="562" t="s">
        <v>55</v>
      </c>
      <c r="Q71" s="562">
        <v>1</v>
      </c>
      <c r="R71" s="573">
        <v>900000</v>
      </c>
      <c r="S71" s="573">
        <f>+O71*R71</f>
        <v>8100000</v>
      </c>
      <c r="T71" s="573">
        <v>8100000</v>
      </c>
      <c r="U71" s="573">
        <v>8100000</v>
      </c>
      <c r="V71" s="573"/>
      <c r="W71" s="503" t="s">
        <v>1001</v>
      </c>
      <c r="X71" s="557" t="s">
        <v>1002</v>
      </c>
      <c r="Y71" s="567" t="s">
        <v>965</v>
      </c>
      <c r="Z71" s="568"/>
      <c r="AA71" s="568"/>
      <c r="AB71" s="568"/>
      <c r="AC71" s="568"/>
      <c r="AD71" s="568"/>
      <c r="AE71" s="568"/>
      <c r="AF71" s="568"/>
      <c r="AG71" s="568"/>
      <c r="AH71" s="568"/>
      <c r="AI71" s="568"/>
      <c r="AJ71" s="568"/>
      <c r="AK71" s="568"/>
      <c r="AL71" s="568"/>
    </row>
    <row r="72" spans="1:38" ht="25.5" x14ac:dyDescent="0.25">
      <c r="A72" s="545" t="s">
        <v>842</v>
      </c>
      <c r="B72" s="545" t="s">
        <v>894</v>
      </c>
      <c r="C72" s="545" t="s">
        <v>894</v>
      </c>
      <c r="D72" s="545" t="s">
        <v>845</v>
      </c>
      <c r="E72" s="545" t="s">
        <v>862</v>
      </c>
      <c r="F72" s="545" t="s">
        <v>874</v>
      </c>
      <c r="G72" s="545"/>
      <c r="H72" s="545"/>
      <c r="I72" s="545"/>
      <c r="J72" s="546" t="s">
        <v>1040</v>
      </c>
      <c r="K72" s="547" t="s">
        <v>1041</v>
      </c>
      <c r="L72" s="548"/>
      <c r="M72" s="549" t="s">
        <v>1041</v>
      </c>
      <c r="N72" s="548"/>
      <c r="O72" s="550"/>
      <c r="P72" s="551"/>
      <c r="Q72" s="551"/>
      <c r="R72" s="552"/>
      <c r="S72" s="553">
        <f>SUM(S73:S73)</f>
        <v>2500000</v>
      </c>
      <c r="T72" s="553">
        <f>SUM(T73:T73)</f>
        <v>2500000</v>
      </c>
      <c r="U72" s="553">
        <f>SUM(U73:U73)</f>
        <v>2500000</v>
      </c>
      <c r="V72" s="553"/>
      <c r="W72" s="554"/>
      <c r="X72" s="555"/>
      <c r="Y72" s="556"/>
      <c r="Z72" s="556"/>
      <c r="AA72" s="556"/>
      <c r="AB72" s="556"/>
      <c r="AC72" s="556"/>
      <c r="AD72" s="556"/>
      <c r="AE72" s="556"/>
      <c r="AF72" s="556"/>
      <c r="AG72" s="556"/>
      <c r="AH72" s="556"/>
      <c r="AI72" s="556"/>
      <c r="AJ72" s="556"/>
      <c r="AK72" s="556"/>
      <c r="AL72" s="556"/>
    </row>
    <row r="73" spans="1:38" s="474" customFormat="1" ht="30" x14ac:dyDescent="0.25">
      <c r="A73" s="488" t="s">
        <v>842</v>
      </c>
      <c r="B73" s="488" t="s">
        <v>894</v>
      </c>
      <c r="C73" s="488" t="s">
        <v>894</v>
      </c>
      <c r="D73" s="488" t="s">
        <v>845</v>
      </c>
      <c r="E73" s="488" t="s">
        <v>862</v>
      </c>
      <c r="F73" s="488" t="s">
        <v>874</v>
      </c>
      <c r="G73" s="488" t="s">
        <v>997</v>
      </c>
      <c r="H73" s="488"/>
      <c r="I73" s="488"/>
      <c r="J73" s="489" t="s">
        <v>1042</v>
      </c>
      <c r="K73" s="490" t="s">
        <v>1043</v>
      </c>
      <c r="L73" s="498">
        <v>14111500</v>
      </c>
      <c r="M73" s="499" t="s">
        <v>1044</v>
      </c>
      <c r="N73" s="498" t="s">
        <v>1007</v>
      </c>
      <c r="O73" s="500">
        <v>1</v>
      </c>
      <c r="P73" s="501" t="s">
        <v>962</v>
      </c>
      <c r="Q73" s="501">
        <v>1</v>
      </c>
      <c r="R73" s="502">
        <v>2500000</v>
      </c>
      <c r="S73" s="502">
        <v>2500000</v>
      </c>
      <c r="T73" s="502">
        <v>2500000</v>
      </c>
      <c r="U73" s="502">
        <v>2500000</v>
      </c>
      <c r="V73" s="502"/>
      <c r="W73" s="503" t="s">
        <v>1001</v>
      </c>
      <c r="X73" s="557" t="s">
        <v>1002</v>
      </c>
      <c r="Y73" s="567" t="s">
        <v>965</v>
      </c>
      <c r="Z73" s="568"/>
      <c r="AA73" s="568"/>
      <c r="AB73" s="568"/>
      <c r="AC73" s="568"/>
      <c r="AD73" s="568"/>
      <c r="AE73" s="568"/>
      <c r="AF73" s="568"/>
      <c r="AG73" s="568"/>
      <c r="AH73" s="568"/>
      <c r="AI73" s="568"/>
      <c r="AJ73" s="568"/>
      <c r="AK73" s="568"/>
      <c r="AL73" s="568"/>
    </row>
    <row r="74" spans="1:38" ht="25.5" x14ac:dyDescent="0.25">
      <c r="A74" s="545" t="s">
        <v>842</v>
      </c>
      <c r="B74" s="545" t="s">
        <v>894</v>
      </c>
      <c r="C74" s="545" t="s">
        <v>894</v>
      </c>
      <c r="D74" s="545" t="s">
        <v>845</v>
      </c>
      <c r="E74" s="545" t="s">
        <v>862</v>
      </c>
      <c r="F74" s="545" t="s">
        <v>882</v>
      </c>
      <c r="G74" s="545"/>
      <c r="H74" s="545"/>
      <c r="I74" s="545"/>
      <c r="J74" s="546" t="s">
        <v>1045</v>
      </c>
      <c r="K74" s="547" t="s">
        <v>1046</v>
      </c>
      <c r="L74" s="548"/>
      <c r="M74" s="549" t="s">
        <v>1046</v>
      </c>
      <c r="N74" s="548"/>
      <c r="O74" s="550"/>
      <c r="P74" s="551"/>
      <c r="Q74" s="551"/>
      <c r="R74" s="552"/>
      <c r="S74" s="553">
        <f>SUM(S75:S75)</f>
        <v>3000000</v>
      </c>
      <c r="T74" s="553">
        <f>SUM(T75:T75)</f>
        <v>3000000</v>
      </c>
      <c r="U74" s="553">
        <f>SUM(U75:U75)</f>
        <v>3000000</v>
      </c>
      <c r="V74" s="553"/>
      <c r="W74" s="554"/>
      <c r="X74" s="555"/>
      <c r="Y74" s="556"/>
      <c r="Z74" s="556"/>
      <c r="AA74" s="556"/>
      <c r="AB74" s="556"/>
      <c r="AC74" s="556"/>
      <c r="AD74" s="556"/>
      <c r="AE74" s="556"/>
      <c r="AF74" s="556"/>
      <c r="AG74" s="556"/>
      <c r="AH74" s="556"/>
      <c r="AI74" s="556"/>
      <c r="AJ74" s="556"/>
      <c r="AK74" s="556"/>
      <c r="AL74" s="556"/>
    </row>
    <row r="75" spans="1:38" s="474" customFormat="1" ht="30" x14ac:dyDescent="0.25">
      <c r="A75" s="488" t="s">
        <v>842</v>
      </c>
      <c r="B75" s="488" t="s">
        <v>894</v>
      </c>
      <c r="C75" s="488" t="s">
        <v>894</v>
      </c>
      <c r="D75" s="488" t="s">
        <v>845</v>
      </c>
      <c r="E75" s="488" t="s">
        <v>862</v>
      </c>
      <c r="F75" s="488" t="s">
        <v>882</v>
      </c>
      <c r="G75" s="488" t="s">
        <v>997</v>
      </c>
      <c r="H75" s="488"/>
      <c r="I75" s="488"/>
      <c r="J75" s="489" t="s">
        <v>1047</v>
      </c>
      <c r="K75" s="490" t="s">
        <v>1048</v>
      </c>
      <c r="L75" s="498">
        <v>14111500</v>
      </c>
      <c r="M75" s="499" t="s">
        <v>1049</v>
      </c>
      <c r="N75" s="498" t="s">
        <v>1007</v>
      </c>
      <c r="O75" s="500">
        <v>1</v>
      </c>
      <c r="P75" s="501" t="s">
        <v>962</v>
      </c>
      <c r="Q75" s="501">
        <v>1</v>
      </c>
      <c r="R75" s="502">
        <v>3000000</v>
      </c>
      <c r="S75" s="502">
        <v>3000000</v>
      </c>
      <c r="T75" s="502">
        <v>3000000</v>
      </c>
      <c r="U75" s="502">
        <v>3000000</v>
      </c>
      <c r="V75" s="502"/>
      <c r="W75" s="503" t="s">
        <v>1001</v>
      </c>
      <c r="X75" s="557" t="s">
        <v>1002</v>
      </c>
      <c r="Y75" s="567" t="s">
        <v>965</v>
      </c>
      <c r="Z75" s="568"/>
      <c r="AA75" s="568"/>
      <c r="AB75" s="568"/>
      <c r="AC75" s="568"/>
      <c r="AD75" s="568"/>
      <c r="AE75" s="568"/>
      <c r="AF75" s="568"/>
      <c r="AG75" s="568"/>
      <c r="AH75" s="568"/>
      <c r="AI75" s="568"/>
      <c r="AJ75" s="568"/>
      <c r="AK75" s="568"/>
      <c r="AL75" s="568"/>
    </row>
    <row r="76" spans="1:38" ht="25.5" x14ac:dyDescent="0.25">
      <c r="A76" s="488" t="s">
        <v>842</v>
      </c>
      <c r="B76" s="488" t="s">
        <v>894</v>
      </c>
      <c r="C76" s="488" t="s">
        <v>894</v>
      </c>
      <c r="D76" s="488" t="s">
        <v>845</v>
      </c>
      <c r="E76" s="488" t="s">
        <v>866</v>
      </c>
      <c r="F76" s="488"/>
      <c r="G76" s="488"/>
      <c r="H76" s="488"/>
      <c r="I76" s="488"/>
      <c r="J76" s="489" t="s">
        <v>1050</v>
      </c>
      <c r="K76" s="490" t="s">
        <v>1051</v>
      </c>
      <c r="L76" s="540" t="str">
        <f>+J76</f>
        <v>A-02-02-01-004</v>
      </c>
      <c r="M76" s="541" t="str">
        <f>+K76</f>
        <v>PRODUCTOS METÁLICOS Y PAQUETES DE SOFTWARE</v>
      </c>
      <c r="N76" s="498"/>
      <c r="O76" s="500"/>
      <c r="P76" s="501"/>
      <c r="Q76" s="501"/>
      <c r="R76" s="502"/>
      <c r="S76" s="542">
        <f>+S77+S79+S82</f>
        <v>40500000</v>
      </c>
      <c r="T76" s="542">
        <f>+T77+T79+T82</f>
        <v>39500000</v>
      </c>
      <c r="U76" s="542">
        <f>+U77+U79+U82</f>
        <v>40500000</v>
      </c>
      <c r="V76" s="542"/>
      <c r="W76" s="543"/>
      <c r="X76" s="582"/>
      <c r="Z76" s="583"/>
      <c r="AA76" s="583"/>
      <c r="AB76" s="583"/>
      <c r="AC76" s="583"/>
      <c r="AD76" s="583"/>
      <c r="AE76" s="583"/>
      <c r="AF76" s="583"/>
      <c r="AG76" s="583"/>
      <c r="AH76" s="583"/>
      <c r="AI76" s="583"/>
      <c r="AJ76" s="583"/>
      <c r="AK76" s="583"/>
      <c r="AL76" s="583"/>
    </row>
    <row r="77" spans="1:38" ht="38.25" x14ac:dyDescent="0.25">
      <c r="A77" s="545" t="s">
        <v>842</v>
      </c>
      <c r="B77" s="545" t="s">
        <v>894</v>
      </c>
      <c r="C77" s="545" t="s">
        <v>894</v>
      </c>
      <c r="D77" s="545" t="s">
        <v>845</v>
      </c>
      <c r="E77" s="545" t="s">
        <v>866</v>
      </c>
      <c r="F77" s="545" t="s">
        <v>900</v>
      </c>
      <c r="G77" s="545"/>
      <c r="H77" s="545"/>
      <c r="I77" s="545"/>
      <c r="J77" s="546" t="s">
        <v>1052</v>
      </c>
      <c r="K77" s="547" t="s">
        <v>1053</v>
      </c>
      <c r="L77" s="548"/>
      <c r="M77" s="549" t="s">
        <v>1053</v>
      </c>
      <c r="N77" s="548"/>
      <c r="O77" s="550"/>
      <c r="P77" s="551"/>
      <c r="Q77" s="551"/>
      <c r="R77" s="552"/>
      <c r="S77" s="553">
        <f>SUM(S78:S78)</f>
        <v>1000000</v>
      </c>
      <c r="T77" s="553">
        <f>SUM(T78:T78)</f>
        <v>1000000</v>
      </c>
      <c r="U77" s="553">
        <f>SUM(U78:U78)</f>
        <v>1000000</v>
      </c>
      <c r="V77" s="553"/>
      <c r="W77" s="554"/>
      <c r="X77" s="555"/>
      <c r="Y77" s="556"/>
      <c r="Z77" s="556"/>
      <c r="AA77" s="556"/>
      <c r="AB77" s="556"/>
      <c r="AC77" s="556"/>
      <c r="AD77" s="556"/>
      <c r="AE77" s="556"/>
      <c r="AF77" s="556"/>
      <c r="AG77" s="556"/>
      <c r="AH77" s="556"/>
      <c r="AI77" s="556"/>
      <c r="AJ77" s="556"/>
      <c r="AK77" s="556"/>
      <c r="AL77" s="556"/>
    </row>
    <row r="78" spans="1:38" s="474" customFormat="1" ht="38.25" x14ac:dyDescent="0.25">
      <c r="A78" s="488" t="s">
        <v>842</v>
      </c>
      <c r="B78" s="488" t="s">
        <v>894</v>
      </c>
      <c r="C78" s="488" t="s">
        <v>894</v>
      </c>
      <c r="D78" s="488" t="s">
        <v>845</v>
      </c>
      <c r="E78" s="488" t="s">
        <v>866</v>
      </c>
      <c r="F78" s="488" t="s">
        <v>900</v>
      </c>
      <c r="G78" s="488"/>
      <c r="H78" s="488"/>
      <c r="I78" s="488"/>
      <c r="J78" s="489" t="s">
        <v>1052</v>
      </c>
      <c r="K78" s="490" t="s">
        <v>1053</v>
      </c>
      <c r="L78" s="498">
        <v>14111500</v>
      </c>
      <c r="M78" s="499" t="s">
        <v>1054</v>
      </c>
      <c r="N78" s="498" t="s">
        <v>1007</v>
      </c>
      <c r="O78" s="500">
        <v>1</v>
      </c>
      <c r="P78" s="501" t="s">
        <v>962</v>
      </c>
      <c r="Q78" s="501">
        <v>1</v>
      </c>
      <c r="R78" s="502">
        <v>1000000</v>
      </c>
      <c r="S78" s="502">
        <f>+Q78*R78</f>
        <v>1000000</v>
      </c>
      <c r="T78" s="502">
        <v>1000000</v>
      </c>
      <c r="U78" s="502">
        <v>1000000</v>
      </c>
      <c r="V78" s="502"/>
      <c r="W78" s="503" t="s">
        <v>1001</v>
      </c>
      <c r="X78" s="557" t="s">
        <v>1002</v>
      </c>
      <c r="Y78" s="567" t="s">
        <v>965</v>
      </c>
      <c r="Z78" s="568"/>
      <c r="AA78" s="568"/>
      <c r="AB78" s="568"/>
      <c r="AC78" s="568"/>
      <c r="AD78" s="568"/>
      <c r="AE78" s="568"/>
      <c r="AF78" s="568"/>
      <c r="AG78" s="568"/>
      <c r="AH78" s="568"/>
      <c r="AI78" s="568"/>
      <c r="AJ78" s="568"/>
      <c r="AK78" s="568"/>
      <c r="AL78" s="568"/>
    </row>
    <row r="79" spans="1:38" x14ac:dyDescent="0.25">
      <c r="A79" s="545" t="s">
        <v>842</v>
      </c>
      <c r="B79" s="545" t="s">
        <v>894</v>
      </c>
      <c r="C79" s="545" t="s">
        <v>894</v>
      </c>
      <c r="D79" s="545" t="s">
        <v>845</v>
      </c>
      <c r="E79" s="545" t="s">
        <v>866</v>
      </c>
      <c r="F79" s="545" t="s">
        <v>862</v>
      </c>
      <c r="G79" s="545"/>
      <c r="H79" s="545"/>
      <c r="I79" s="545"/>
      <c r="J79" s="546" t="s">
        <v>1055</v>
      </c>
      <c r="K79" s="547" t="s">
        <v>1056</v>
      </c>
      <c r="L79" s="548"/>
      <c r="M79" s="549" t="s">
        <v>1056</v>
      </c>
      <c r="N79" s="548"/>
      <c r="O79" s="550"/>
      <c r="P79" s="551"/>
      <c r="Q79" s="551"/>
      <c r="R79" s="552"/>
      <c r="S79" s="553">
        <f>+S80</f>
        <v>7500000</v>
      </c>
      <c r="T79" s="553">
        <f>T80+T81</f>
        <v>6500000</v>
      </c>
      <c r="U79" s="553">
        <f>U80+U81</f>
        <v>7500000</v>
      </c>
      <c r="V79" s="553"/>
      <c r="W79" s="554"/>
      <c r="X79" s="555"/>
      <c r="Y79" s="556"/>
      <c r="Z79" s="556"/>
      <c r="AA79" s="556"/>
      <c r="AB79" s="556"/>
      <c r="AC79" s="556"/>
      <c r="AD79" s="556"/>
      <c r="AE79" s="556"/>
      <c r="AF79" s="556"/>
      <c r="AG79" s="556"/>
      <c r="AH79" s="556"/>
      <c r="AI79" s="556"/>
      <c r="AJ79" s="556"/>
      <c r="AK79" s="556"/>
      <c r="AL79" s="556"/>
    </row>
    <row r="80" spans="1:38" s="474" customFormat="1" ht="38.25" x14ac:dyDescent="0.25">
      <c r="A80" s="488" t="s">
        <v>842</v>
      </c>
      <c r="B80" s="488" t="s">
        <v>894</v>
      </c>
      <c r="C80" s="488" t="s">
        <v>894</v>
      </c>
      <c r="D80" s="488" t="s">
        <v>845</v>
      </c>
      <c r="E80" s="488" t="s">
        <v>866</v>
      </c>
      <c r="F80" s="488" t="s">
        <v>862</v>
      </c>
      <c r="G80" s="488" t="s">
        <v>997</v>
      </c>
      <c r="H80" s="488"/>
      <c r="I80" s="488"/>
      <c r="J80" s="489" t="s">
        <v>1057</v>
      </c>
      <c r="K80" s="490" t="s">
        <v>1058</v>
      </c>
      <c r="L80" s="498">
        <v>25174800</v>
      </c>
      <c r="M80" s="499" t="s">
        <v>1059</v>
      </c>
      <c r="N80" s="498" t="s">
        <v>1007</v>
      </c>
      <c r="O80" s="500">
        <v>11</v>
      </c>
      <c r="P80" s="501" t="s">
        <v>962</v>
      </c>
      <c r="Q80" s="501">
        <v>1</v>
      </c>
      <c r="R80" s="502">
        <v>7500000</v>
      </c>
      <c r="S80" s="502">
        <v>7500000</v>
      </c>
      <c r="T80" s="502">
        <v>6500000</v>
      </c>
      <c r="U80" s="502">
        <v>6500000</v>
      </c>
      <c r="V80" s="502"/>
      <c r="W80" s="503" t="s">
        <v>1001</v>
      </c>
      <c r="X80" s="557" t="s">
        <v>1002</v>
      </c>
      <c r="Y80" s="567" t="s">
        <v>965</v>
      </c>
      <c r="Z80" s="568"/>
      <c r="AA80" s="568"/>
      <c r="AB80" s="568"/>
      <c r="AC80" s="568"/>
      <c r="AD80" s="568"/>
      <c r="AE80" s="568"/>
      <c r="AF80" s="568"/>
      <c r="AG80" s="568"/>
      <c r="AH80" s="568"/>
      <c r="AI80" s="568"/>
      <c r="AJ80" s="568"/>
      <c r="AK80" s="568"/>
      <c r="AL80" s="568"/>
    </row>
    <row r="81" spans="1:38" s="474" customFormat="1" ht="30" x14ac:dyDescent="0.25">
      <c r="A81" s="488"/>
      <c r="B81" s="488"/>
      <c r="C81" s="488"/>
      <c r="D81" s="488"/>
      <c r="E81" s="488"/>
      <c r="F81" s="488"/>
      <c r="G81" s="488"/>
      <c r="H81" s="488"/>
      <c r="I81" s="488"/>
      <c r="J81" s="489"/>
      <c r="K81" s="490"/>
      <c r="L81" s="498"/>
      <c r="M81" s="499" t="s">
        <v>1060</v>
      </c>
      <c r="N81" s="498" t="s">
        <v>967</v>
      </c>
      <c r="O81" s="498">
        <v>12</v>
      </c>
      <c r="P81" s="498" t="s">
        <v>1061</v>
      </c>
      <c r="Q81" s="501"/>
      <c r="R81" s="502"/>
      <c r="S81" s="502"/>
      <c r="T81" s="502"/>
      <c r="U81" s="502">
        <v>1000000</v>
      </c>
      <c r="V81" s="502"/>
      <c r="W81" s="503"/>
      <c r="X81" s="557"/>
      <c r="Y81" s="567"/>
      <c r="Z81" s="568"/>
      <c r="AA81" s="568"/>
      <c r="AB81" s="568"/>
      <c r="AC81" s="568"/>
      <c r="AD81" s="568"/>
      <c r="AE81" s="568"/>
      <c r="AF81" s="568"/>
      <c r="AG81" s="568"/>
      <c r="AH81" s="568"/>
      <c r="AI81" s="568"/>
      <c r="AJ81" s="568"/>
      <c r="AK81" s="568"/>
      <c r="AL81" s="568"/>
    </row>
    <row r="82" spans="1:38" ht="25.5" x14ac:dyDescent="0.25">
      <c r="A82" s="545" t="s">
        <v>842</v>
      </c>
      <c r="B82" s="545" t="s">
        <v>894</v>
      </c>
      <c r="C82" s="545" t="s">
        <v>894</v>
      </c>
      <c r="D82" s="545" t="s">
        <v>845</v>
      </c>
      <c r="E82" s="545" t="s">
        <v>866</v>
      </c>
      <c r="F82" s="545" t="s">
        <v>878</v>
      </c>
      <c r="G82" s="545"/>
      <c r="H82" s="545"/>
      <c r="I82" s="545"/>
      <c r="J82" s="546" t="s">
        <v>1062</v>
      </c>
      <c r="K82" s="547" t="s">
        <v>1063</v>
      </c>
      <c r="L82" s="548"/>
      <c r="M82" s="549" t="s">
        <v>1063</v>
      </c>
      <c r="N82" s="548"/>
      <c r="O82" s="550"/>
      <c r="P82" s="551"/>
      <c r="Q82" s="551"/>
      <c r="R82" s="552"/>
      <c r="S82" s="553">
        <f>SUM(S83:S83)</f>
        <v>32000000</v>
      </c>
      <c r="T82" s="553">
        <f>SUM(T83:T83)</f>
        <v>32000000</v>
      </c>
      <c r="U82" s="553">
        <f>SUM(U83:U83)</f>
        <v>32000000</v>
      </c>
      <c r="V82" s="553"/>
      <c r="W82" s="554"/>
      <c r="X82" s="555"/>
      <c r="Y82" s="556"/>
      <c r="Z82" s="556"/>
      <c r="AA82" s="556"/>
      <c r="AB82" s="556"/>
      <c r="AC82" s="556"/>
      <c r="AD82" s="556"/>
      <c r="AE82" s="556"/>
      <c r="AF82" s="556"/>
      <c r="AG82" s="556"/>
      <c r="AH82" s="556"/>
      <c r="AI82" s="556"/>
      <c r="AJ82" s="556"/>
      <c r="AK82" s="556"/>
      <c r="AL82" s="556"/>
    </row>
    <row r="83" spans="1:38" s="474" customFormat="1" ht="30" x14ac:dyDescent="0.25">
      <c r="A83" s="508" t="s">
        <v>842</v>
      </c>
      <c r="B83" s="508" t="s">
        <v>894</v>
      </c>
      <c r="C83" s="508" t="s">
        <v>894</v>
      </c>
      <c r="D83" s="508" t="s">
        <v>845</v>
      </c>
      <c r="E83" s="508" t="s">
        <v>866</v>
      </c>
      <c r="F83" s="508" t="s">
        <v>878</v>
      </c>
      <c r="G83" s="508" t="s">
        <v>1064</v>
      </c>
      <c r="H83" s="508"/>
      <c r="I83" s="508"/>
      <c r="J83" s="509" t="s">
        <v>1065</v>
      </c>
      <c r="K83" s="490" t="s">
        <v>978</v>
      </c>
      <c r="L83" s="498">
        <v>81161501</v>
      </c>
      <c r="M83" s="499" t="s">
        <v>1066</v>
      </c>
      <c r="N83" s="498" t="s">
        <v>1067</v>
      </c>
      <c r="O83" s="498">
        <v>12</v>
      </c>
      <c r="P83" s="498" t="s">
        <v>1068</v>
      </c>
      <c r="Q83" s="498">
        <v>1</v>
      </c>
      <c r="R83" s="502">
        <v>32000000</v>
      </c>
      <c r="S83" s="502">
        <v>32000000</v>
      </c>
      <c r="T83" s="502">
        <v>32000000</v>
      </c>
      <c r="U83" s="502">
        <v>32000000</v>
      </c>
      <c r="V83" s="502"/>
      <c r="W83" s="578" t="s">
        <v>1377</v>
      </c>
      <c r="X83" s="557" t="s">
        <v>860</v>
      </c>
      <c r="Y83" s="412" t="s">
        <v>965</v>
      </c>
      <c r="Z83" s="408"/>
      <c r="AA83" s="408"/>
      <c r="AB83" s="408"/>
      <c r="AC83" s="408"/>
      <c r="AD83" s="408"/>
      <c r="AE83" s="408"/>
      <c r="AF83" s="408"/>
      <c r="AG83" s="408"/>
      <c r="AH83" s="408"/>
      <c r="AI83" s="408"/>
      <c r="AJ83" s="408"/>
      <c r="AK83" s="408"/>
      <c r="AL83" s="408"/>
    </row>
    <row r="84" spans="1:38" s="438" customFormat="1" x14ac:dyDescent="0.25">
      <c r="A84" s="591" t="s">
        <v>842</v>
      </c>
      <c r="B84" s="591" t="s">
        <v>894</v>
      </c>
      <c r="C84" s="591" t="s">
        <v>894</v>
      </c>
      <c r="D84" s="591" t="s">
        <v>894</v>
      </c>
      <c r="E84" s="591"/>
      <c r="F84" s="591"/>
      <c r="G84" s="591"/>
      <c r="H84" s="591"/>
      <c r="I84" s="591"/>
      <c r="J84" s="592" t="s">
        <v>1069</v>
      </c>
      <c r="K84" s="490" t="s">
        <v>1070</v>
      </c>
      <c r="L84" s="593" t="str">
        <f>+J84</f>
        <v>A-02-02-02</v>
      </c>
      <c r="M84" s="594" t="str">
        <f>+K84</f>
        <v>ADQUISICIÓN DE SERVICIOS</v>
      </c>
      <c r="N84" s="595"/>
      <c r="O84" s="595"/>
      <c r="P84" s="595"/>
      <c r="Q84" s="595"/>
      <c r="R84" s="596"/>
      <c r="S84" s="597" t="e">
        <f>+S85+S96+S115+S182+S193</f>
        <v>#REF!</v>
      </c>
      <c r="T84" s="597">
        <f>+T85+T96+T115+T182+T193</f>
        <v>2967302701.4000001</v>
      </c>
      <c r="U84" s="597">
        <f>+U85+U96+U115+U182+U193</f>
        <v>3643956723.1999998</v>
      </c>
      <c r="V84" s="597"/>
      <c r="W84" s="598"/>
      <c r="X84" s="599"/>
      <c r="Y84" s="412"/>
      <c r="Z84" s="487"/>
      <c r="AA84" s="487"/>
      <c r="AB84" s="487"/>
      <c r="AC84" s="487"/>
      <c r="AD84" s="487"/>
      <c r="AE84" s="487"/>
      <c r="AF84" s="487"/>
      <c r="AG84" s="487"/>
      <c r="AH84" s="487"/>
      <c r="AI84" s="487"/>
      <c r="AJ84" s="487"/>
      <c r="AK84" s="487"/>
      <c r="AL84" s="487"/>
    </row>
    <row r="85" spans="1:38" ht="76.5" x14ac:dyDescent="0.25">
      <c r="A85" s="488" t="s">
        <v>842</v>
      </c>
      <c r="B85" s="488" t="s">
        <v>894</v>
      </c>
      <c r="C85" s="488" t="s">
        <v>894</v>
      </c>
      <c r="D85" s="488" t="s">
        <v>894</v>
      </c>
      <c r="E85" s="488" t="s">
        <v>874</v>
      </c>
      <c r="F85" s="488"/>
      <c r="G85" s="488"/>
      <c r="H85" s="488"/>
      <c r="I85" s="488"/>
      <c r="J85" s="489" t="s">
        <v>1071</v>
      </c>
      <c r="K85" s="490" t="s">
        <v>1072</v>
      </c>
      <c r="L85" s="540" t="str">
        <f>+J85</f>
        <v>A-02-02-02-006</v>
      </c>
      <c r="M85" s="541" t="str">
        <f>+K85</f>
        <v>SERVICIOS DE ALOJAMIENTO; SERVICIOS DE SUMINISTRO DE COMIDAS Y BEBIDAS; SERVICIOS DE TRANSPORTE; Y SERVICIOS DE DISTRIBUCIÓN DE ELECTRICIDAD, GAS Y AGUA</v>
      </c>
      <c r="N85" s="562"/>
      <c r="O85" s="562"/>
      <c r="P85" s="562"/>
      <c r="Q85" s="562"/>
      <c r="R85" s="573"/>
      <c r="S85" s="542">
        <f>SUM(S87:S95)</f>
        <v>380800000</v>
      </c>
      <c r="T85" s="542">
        <f>T86+T88+T92+T94</f>
        <v>93200000</v>
      </c>
      <c r="U85" s="542">
        <f>U86+U88+U92+U94</f>
        <v>234800000</v>
      </c>
      <c r="V85" s="542"/>
      <c r="W85" s="574"/>
      <c r="X85" s="544"/>
      <c r="Z85" s="583"/>
      <c r="AA85" s="583"/>
      <c r="AB85" s="583"/>
      <c r="AC85" s="583"/>
      <c r="AD85" s="583"/>
      <c r="AE85" s="583"/>
      <c r="AF85" s="583"/>
      <c r="AG85" s="583"/>
      <c r="AH85" s="583"/>
      <c r="AI85" s="583"/>
      <c r="AJ85" s="583"/>
      <c r="AK85" s="583"/>
      <c r="AL85" s="583"/>
    </row>
    <row r="86" spans="1:38" ht="38.25" x14ac:dyDescent="0.25">
      <c r="A86" s="545"/>
      <c r="B86" s="545"/>
      <c r="C86" s="545"/>
      <c r="D86" s="545"/>
      <c r="E86" s="545"/>
      <c r="F86" s="545"/>
      <c r="G86" s="545"/>
      <c r="H86" s="545"/>
      <c r="I86" s="545"/>
      <c r="J86" s="546" t="s">
        <v>1073</v>
      </c>
      <c r="K86" s="547" t="s">
        <v>1074</v>
      </c>
      <c r="L86" s="548" t="s">
        <v>1073</v>
      </c>
      <c r="M86" s="549" t="s">
        <v>1074</v>
      </c>
      <c r="N86" s="548"/>
      <c r="O86" s="550"/>
      <c r="P86" s="551"/>
      <c r="Q86" s="551"/>
      <c r="R86" s="552"/>
      <c r="S86" s="553"/>
      <c r="T86" s="553">
        <f>T87</f>
        <v>0</v>
      </c>
      <c r="U86" s="553">
        <f>U87</f>
        <v>1000000</v>
      </c>
      <c r="V86" s="553"/>
      <c r="W86" s="554"/>
      <c r="X86" s="555"/>
      <c r="Y86" s="556"/>
      <c r="Z86" s="556"/>
      <c r="AA86" s="556"/>
      <c r="AB86" s="556"/>
      <c r="AC86" s="556"/>
      <c r="AD86" s="556"/>
      <c r="AE86" s="556"/>
      <c r="AF86" s="556"/>
      <c r="AG86" s="556"/>
      <c r="AH86" s="556"/>
      <c r="AI86" s="556"/>
      <c r="AJ86" s="556"/>
      <c r="AK86" s="556"/>
      <c r="AL86" s="556"/>
    </row>
    <row r="87" spans="1:38" ht="25.5" x14ac:dyDescent="0.25">
      <c r="A87" s="488" t="s">
        <v>842</v>
      </c>
      <c r="B87" s="488" t="s">
        <v>894</v>
      </c>
      <c r="C87" s="488" t="s">
        <v>894</v>
      </c>
      <c r="D87" s="488" t="s">
        <v>894</v>
      </c>
      <c r="E87" s="488" t="s">
        <v>874</v>
      </c>
      <c r="F87" s="488" t="s">
        <v>866</v>
      </c>
      <c r="G87" s="488"/>
      <c r="H87" s="488"/>
      <c r="I87" s="488"/>
      <c r="J87" s="489" t="s">
        <v>1075</v>
      </c>
      <c r="K87" s="490" t="s">
        <v>1076</v>
      </c>
      <c r="L87" s="498"/>
      <c r="M87" s="499" t="s">
        <v>1077</v>
      </c>
      <c r="N87" s="562" t="s">
        <v>967</v>
      </c>
      <c r="O87" s="562">
        <v>1</v>
      </c>
      <c r="P87" s="562" t="s">
        <v>16</v>
      </c>
      <c r="Q87" s="501">
        <v>1</v>
      </c>
      <c r="R87" s="600">
        <v>1000000</v>
      </c>
      <c r="S87" s="502">
        <v>1000000</v>
      </c>
      <c r="T87" s="502"/>
      <c r="U87" s="502">
        <v>1000000</v>
      </c>
      <c r="V87" s="502"/>
      <c r="W87" s="503" t="s">
        <v>1001</v>
      </c>
      <c r="X87" s="557" t="s">
        <v>1002</v>
      </c>
      <c r="Y87" s="567" t="s">
        <v>965</v>
      </c>
      <c r="Z87" s="567"/>
      <c r="AA87" s="567"/>
      <c r="AB87" s="567"/>
      <c r="AC87" s="567"/>
      <c r="AD87" s="567"/>
      <c r="AE87" s="567"/>
      <c r="AF87" s="567"/>
      <c r="AG87" s="567"/>
      <c r="AH87" s="567"/>
      <c r="AI87" s="567"/>
      <c r="AJ87" s="567"/>
      <c r="AK87" s="567"/>
      <c r="AL87" s="567"/>
    </row>
    <row r="88" spans="1:38" ht="25.5" x14ac:dyDescent="0.25">
      <c r="A88" s="545"/>
      <c r="B88" s="545"/>
      <c r="C88" s="545"/>
      <c r="D88" s="545"/>
      <c r="E88" s="545"/>
      <c r="F88" s="545"/>
      <c r="G88" s="545"/>
      <c r="H88" s="545"/>
      <c r="I88" s="545"/>
      <c r="J88" s="546" t="s">
        <v>1078</v>
      </c>
      <c r="K88" s="547" t="s">
        <v>1079</v>
      </c>
      <c r="L88" s="548"/>
      <c r="M88" s="549" t="s">
        <v>1079</v>
      </c>
      <c r="N88" s="548"/>
      <c r="O88" s="550"/>
      <c r="P88" s="551"/>
      <c r="Q88" s="551"/>
      <c r="R88" s="552"/>
      <c r="S88" s="553">
        <f>S89</f>
        <v>44000000</v>
      </c>
      <c r="T88" s="553">
        <f>SUM(T89:T91)</f>
        <v>93200000</v>
      </c>
      <c r="U88" s="553">
        <f>SUM(U89:U91)</f>
        <v>94000000</v>
      </c>
      <c r="V88" s="553"/>
      <c r="W88" s="554"/>
      <c r="X88" s="555"/>
      <c r="Y88" s="556"/>
      <c r="Z88" s="556"/>
      <c r="AA88" s="556"/>
      <c r="AB88" s="556"/>
      <c r="AC88" s="556"/>
      <c r="AD88" s="556"/>
      <c r="AE88" s="556"/>
      <c r="AF88" s="556"/>
      <c r="AG88" s="556"/>
      <c r="AH88" s="556"/>
      <c r="AI88" s="556"/>
      <c r="AJ88" s="556"/>
      <c r="AK88" s="556"/>
      <c r="AL88" s="556"/>
    </row>
    <row r="89" spans="1:38" ht="25.5" x14ac:dyDescent="0.25">
      <c r="A89" s="488" t="s">
        <v>842</v>
      </c>
      <c r="B89" s="488" t="s">
        <v>894</v>
      </c>
      <c r="C89" s="488" t="s">
        <v>894</v>
      </c>
      <c r="D89" s="488" t="s">
        <v>894</v>
      </c>
      <c r="E89" s="488" t="s">
        <v>874</v>
      </c>
      <c r="F89" s="488" t="s">
        <v>866</v>
      </c>
      <c r="G89" s="488"/>
      <c r="H89" s="488"/>
      <c r="I89" s="488"/>
      <c r="J89" s="489" t="s">
        <v>1078</v>
      </c>
      <c r="K89" s="490" t="s">
        <v>1079</v>
      </c>
      <c r="L89" s="498">
        <v>78111502</v>
      </c>
      <c r="M89" s="499" t="s">
        <v>1080</v>
      </c>
      <c r="N89" s="498" t="s">
        <v>858</v>
      </c>
      <c r="O89" s="500">
        <v>11</v>
      </c>
      <c r="P89" s="601" t="s">
        <v>1028</v>
      </c>
      <c r="Q89" s="501">
        <v>1</v>
      </c>
      <c r="R89" s="600">
        <v>4000000</v>
      </c>
      <c r="S89" s="600">
        <f>+O89*R89</f>
        <v>44000000</v>
      </c>
      <c r="T89" s="600">
        <f>44000000-800000</f>
        <v>43200000</v>
      </c>
      <c r="U89" s="600">
        <f>44000000-800000</f>
        <v>43200000</v>
      </c>
      <c r="V89" s="600"/>
      <c r="W89" s="503" t="s">
        <v>1001</v>
      </c>
      <c r="X89" s="557" t="s">
        <v>1002</v>
      </c>
      <c r="Y89" s="567" t="s">
        <v>965</v>
      </c>
      <c r="Z89" s="567"/>
      <c r="AA89" s="567"/>
      <c r="AB89" s="567"/>
      <c r="AC89" s="567"/>
      <c r="AD89" s="567"/>
      <c r="AE89" s="567"/>
      <c r="AF89" s="567"/>
      <c r="AG89" s="567"/>
      <c r="AH89" s="567"/>
      <c r="AI89" s="567"/>
      <c r="AJ89" s="567"/>
      <c r="AK89" s="567"/>
      <c r="AL89" s="567"/>
    </row>
    <row r="90" spans="1:38" x14ac:dyDescent="0.25">
      <c r="A90" s="488"/>
      <c r="B90" s="488"/>
      <c r="C90" s="488"/>
      <c r="D90" s="488"/>
      <c r="E90" s="488"/>
      <c r="F90" s="488"/>
      <c r="G90" s="488"/>
      <c r="H90" s="488"/>
      <c r="I90" s="488"/>
      <c r="J90" s="489"/>
      <c r="K90" s="490"/>
      <c r="L90" s="498"/>
      <c r="M90" s="499" t="s">
        <v>1081</v>
      </c>
      <c r="N90" s="498"/>
      <c r="O90" s="500"/>
      <c r="P90" s="601"/>
      <c r="Q90" s="501"/>
      <c r="R90" s="600"/>
      <c r="S90" s="600"/>
      <c r="T90" s="600"/>
      <c r="U90" s="600">
        <v>800000</v>
      </c>
      <c r="V90" s="600"/>
      <c r="W90" s="503"/>
      <c r="X90" s="504"/>
      <c r="Y90" s="567"/>
      <c r="Z90" s="567"/>
      <c r="AA90" s="567"/>
      <c r="AB90" s="567"/>
      <c r="AC90" s="567"/>
      <c r="AD90" s="567"/>
      <c r="AE90" s="567"/>
      <c r="AF90" s="567"/>
      <c r="AG90" s="567"/>
      <c r="AH90" s="567"/>
      <c r="AI90" s="567"/>
      <c r="AJ90" s="567"/>
      <c r="AK90" s="567"/>
      <c r="AL90" s="567"/>
    </row>
    <row r="91" spans="1:38" ht="30" x14ac:dyDescent="0.25">
      <c r="A91" s="488" t="s">
        <v>842</v>
      </c>
      <c r="B91" s="488" t="s">
        <v>894</v>
      </c>
      <c r="C91" s="488" t="s">
        <v>894</v>
      </c>
      <c r="D91" s="488" t="s">
        <v>894</v>
      </c>
      <c r="E91" s="488" t="s">
        <v>874</v>
      </c>
      <c r="F91" s="488" t="s">
        <v>866</v>
      </c>
      <c r="G91" s="488"/>
      <c r="H91" s="488"/>
      <c r="I91" s="488"/>
      <c r="J91" s="489" t="s">
        <v>1078</v>
      </c>
      <c r="K91" s="490" t="s">
        <v>1079</v>
      </c>
      <c r="L91" s="498">
        <v>78111502</v>
      </c>
      <c r="M91" s="499" t="s">
        <v>1082</v>
      </c>
      <c r="N91" s="498" t="s">
        <v>858</v>
      </c>
      <c r="O91" s="500">
        <v>12</v>
      </c>
      <c r="P91" s="501" t="s">
        <v>1083</v>
      </c>
      <c r="Q91" s="501">
        <v>1</v>
      </c>
      <c r="R91" s="600">
        <v>50000000</v>
      </c>
      <c r="S91" s="600">
        <v>50000000</v>
      </c>
      <c r="T91" s="600">
        <v>50000000</v>
      </c>
      <c r="U91" s="600">
        <v>50000000</v>
      </c>
      <c r="V91" s="600"/>
      <c r="W91" s="503" t="s">
        <v>859</v>
      </c>
      <c r="X91" s="557" t="s">
        <v>860</v>
      </c>
      <c r="Y91" s="567" t="s">
        <v>965</v>
      </c>
      <c r="Z91" s="567"/>
      <c r="AA91" s="567"/>
      <c r="AB91" s="567"/>
      <c r="AC91" s="567"/>
      <c r="AD91" s="567"/>
      <c r="AE91" s="567"/>
      <c r="AF91" s="567"/>
      <c r="AG91" s="567"/>
      <c r="AH91" s="567"/>
      <c r="AI91" s="567"/>
      <c r="AJ91" s="567"/>
      <c r="AK91" s="567"/>
      <c r="AL91" s="567"/>
    </row>
    <row r="92" spans="1:38" ht="25.5" x14ac:dyDescent="0.25">
      <c r="A92" s="545"/>
      <c r="B92" s="545"/>
      <c r="C92" s="545"/>
      <c r="D92" s="545"/>
      <c r="E92" s="545"/>
      <c r="F92" s="545"/>
      <c r="G92" s="545"/>
      <c r="H92" s="545"/>
      <c r="I92" s="545"/>
      <c r="J92" s="546" t="s">
        <v>1084</v>
      </c>
      <c r="K92" s="547" t="s">
        <v>1085</v>
      </c>
      <c r="L92" s="548"/>
      <c r="M92" s="549" t="s">
        <v>1085</v>
      </c>
      <c r="N92" s="548"/>
      <c r="O92" s="550"/>
      <c r="P92" s="551"/>
      <c r="Q92" s="551"/>
      <c r="R92" s="552"/>
      <c r="S92" s="553"/>
      <c r="T92" s="553">
        <f>SUM(T93)</f>
        <v>0</v>
      </c>
      <c r="U92" s="553">
        <f>SUM(U93)</f>
        <v>37800000</v>
      </c>
      <c r="V92" s="553"/>
      <c r="W92" s="554"/>
      <c r="X92" s="555"/>
      <c r="Y92" s="556"/>
      <c r="Z92" s="556"/>
      <c r="AA92" s="556"/>
      <c r="AB92" s="556"/>
      <c r="AC92" s="556"/>
      <c r="AD92" s="556"/>
      <c r="AE92" s="556"/>
      <c r="AF92" s="556"/>
      <c r="AG92" s="556"/>
      <c r="AH92" s="556"/>
      <c r="AI92" s="556"/>
      <c r="AJ92" s="556"/>
      <c r="AK92" s="556"/>
      <c r="AL92" s="556"/>
    </row>
    <row r="93" spans="1:38" ht="45" x14ac:dyDescent="0.25">
      <c r="A93" s="488" t="s">
        <v>842</v>
      </c>
      <c r="B93" s="488" t="s">
        <v>894</v>
      </c>
      <c r="C93" s="488" t="s">
        <v>894</v>
      </c>
      <c r="D93" s="488" t="s">
        <v>894</v>
      </c>
      <c r="E93" s="488" t="s">
        <v>874</v>
      </c>
      <c r="F93" s="488" t="s">
        <v>882</v>
      </c>
      <c r="G93" s="488"/>
      <c r="H93" s="488"/>
      <c r="I93" s="488"/>
      <c r="J93" s="489" t="s">
        <v>1084</v>
      </c>
      <c r="K93" s="490" t="s">
        <v>1085</v>
      </c>
      <c r="L93" s="575">
        <v>78102200</v>
      </c>
      <c r="M93" s="499" t="s">
        <v>1086</v>
      </c>
      <c r="N93" s="498" t="s">
        <v>858</v>
      </c>
      <c r="O93" s="500">
        <v>12</v>
      </c>
      <c r="P93" s="501" t="s">
        <v>1087</v>
      </c>
      <c r="Q93" s="501">
        <v>1</v>
      </c>
      <c r="R93" s="502">
        <v>37800000</v>
      </c>
      <c r="S93" s="502">
        <v>37800000</v>
      </c>
      <c r="T93" s="502"/>
      <c r="U93" s="502">
        <v>37800000</v>
      </c>
      <c r="V93" s="502"/>
      <c r="W93" s="503" t="s">
        <v>1001</v>
      </c>
      <c r="X93" s="557" t="s">
        <v>1002</v>
      </c>
      <c r="Y93" s="567" t="s">
        <v>965</v>
      </c>
      <c r="Z93" s="567"/>
      <c r="AA93" s="567"/>
      <c r="AB93" s="567"/>
      <c r="AC93" s="567"/>
      <c r="AD93" s="567"/>
      <c r="AE93" s="567"/>
      <c r="AF93" s="567"/>
      <c r="AG93" s="567"/>
      <c r="AH93" s="567"/>
      <c r="AI93" s="567"/>
      <c r="AJ93" s="567"/>
      <c r="AK93" s="567"/>
      <c r="AL93" s="567"/>
    </row>
    <row r="94" spans="1:38" ht="38.25" x14ac:dyDescent="0.25">
      <c r="A94" s="545"/>
      <c r="B94" s="545"/>
      <c r="C94" s="545"/>
      <c r="D94" s="545"/>
      <c r="E94" s="545"/>
      <c r="F94" s="545"/>
      <c r="G94" s="545"/>
      <c r="H94" s="545"/>
      <c r="I94" s="545"/>
      <c r="J94" s="546" t="s">
        <v>1088</v>
      </c>
      <c r="K94" s="547" t="s">
        <v>1089</v>
      </c>
      <c r="L94" s="548"/>
      <c r="M94" s="549" t="s">
        <v>1089</v>
      </c>
      <c r="N94" s="548"/>
      <c r="O94" s="550"/>
      <c r="P94" s="551"/>
      <c r="Q94" s="551"/>
      <c r="R94" s="552"/>
      <c r="S94" s="553">
        <f>S95</f>
        <v>102000000</v>
      </c>
      <c r="T94" s="553">
        <f>T95</f>
        <v>0</v>
      </c>
      <c r="U94" s="553">
        <f>U95</f>
        <v>102000000</v>
      </c>
      <c r="V94" s="553"/>
      <c r="W94" s="554"/>
      <c r="X94" s="555"/>
      <c r="Y94" s="556"/>
      <c r="Z94" s="556"/>
      <c r="AA94" s="556"/>
      <c r="AB94" s="556"/>
      <c r="AC94" s="556"/>
      <c r="AD94" s="556"/>
      <c r="AE94" s="556"/>
      <c r="AF94" s="556"/>
      <c r="AG94" s="556"/>
      <c r="AH94" s="556"/>
      <c r="AI94" s="556"/>
      <c r="AJ94" s="556"/>
      <c r="AK94" s="556"/>
      <c r="AL94" s="556"/>
    </row>
    <row r="95" spans="1:38" ht="51" x14ac:dyDescent="0.25">
      <c r="A95" s="488" t="s">
        <v>842</v>
      </c>
      <c r="B95" s="488" t="s">
        <v>894</v>
      </c>
      <c r="C95" s="488" t="s">
        <v>894</v>
      </c>
      <c r="D95" s="488" t="s">
        <v>894</v>
      </c>
      <c r="E95" s="488" t="s">
        <v>874</v>
      </c>
      <c r="F95" s="488" t="s">
        <v>886</v>
      </c>
      <c r="G95" s="488" t="s">
        <v>845</v>
      </c>
      <c r="H95" s="488"/>
      <c r="I95" s="488"/>
      <c r="J95" s="489" t="s">
        <v>1090</v>
      </c>
      <c r="K95" s="490" t="s">
        <v>1091</v>
      </c>
      <c r="L95" s="575">
        <v>83101800</v>
      </c>
      <c r="M95" s="499" t="s">
        <v>1092</v>
      </c>
      <c r="N95" s="498" t="s">
        <v>858</v>
      </c>
      <c r="O95" s="500">
        <v>12</v>
      </c>
      <c r="P95" s="501" t="s">
        <v>55</v>
      </c>
      <c r="Q95" s="501">
        <v>12</v>
      </c>
      <c r="R95" s="502">
        <v>8500000</v>
      </c>
      <c r="S95" s="502">
        <v>102000000</v>
      </c>
      <c r="T95" s="502"/>
      <c r="U95" s="502">
        <v>102000000</v>
      </c>
      <c r="V95" s="502"/>
      <c r="W95" s="503" t="s">
        <v>1001</v>
      </c>
      <c r="X95" s="557" t="s">
        <v>1002</v>
      </c>
      <c r="Y95" s="567" t="s">
        <v>965</v>
      </c>
      <c r="Z95" s="567"/>
      <c r="AA95" s="567"/>
      <c r="AB95" s="567"/>
      <c r="AC95" s="567"/>
      <c r="AD95" s="567"/>
      <c r="AE95" s="567"/>
      <c r="AF95" s="567"/>
      <c r="AG95" s="567"/>
      <c r="AH95" s="567"/>
      <c r="AI95" s="567"/>
      <c r="AJ95" s="567"/>
      <c r="AK95" s="567"/>
      <c r="AL95" s="567"/>
    </row>
    <row r="96" spans="1:38" ht="20.45" customHeight="1" x14ac:dyDescent="0.25">
      <c r="A96" s="488" t="s">
        <v>842</v>
      </c>
      <c r="B96" s="488" t="s">
        <v>894</v>
      </c>
      <c r="C96" s="488" t="s">
        <v>894</v>
      </c>
      <c r="D96" s="488" t="s">
        <v>894</v>
      </c>
      <c r="E96" s="488" t="s">
        <v>878</v>
      </c>
      <c r="F96" s="488"/>
      <c r="G96" s="488"/>
      <c r="H96" s="488"/>
      <c r="I96" s="488"/>
      <c r="J96" s="489" t="s">
        <v>1093</v>
      </c>
      <c r="K96" s="490" t="s">
        <v>1094</v>
      </c>
      <c r="L96" s="540" t="str">
        <f>+J96</f>
        <v>A-02-02-02-007</v>
      </c>
      <c r="M96" s="541" t="str">
        <f>+K96</f>
        <v>SERVICIOS FINANCIEROS Y SERVICIOS CONEXOS, SERVICIOS INMOBILIARIOS Y SERVICIOS DE LEASING</v>
      </c>
      <c r="N96" s="498"/>
      <c r="O96" s="500"/>
      <c r="P96" s="501"/>
      <c r="Q96" s="501"/>
      <c r="R96" s="502"/>
      <c r="S96" s="542">
        <f>+S97+S102+S105</f>
        <v>1521600762</v>
      </c>
      <c r="T96" s="542">
        <f>+T97+T102+T105</f>
        <v>1258498187.4000001</v>
      </c>
      <c r="U96" s="542">
        <f>+U97+U102+U105</f>
        <v>1605772472.1999998</v>
      </c>
      <c r="V96" s="542"/>
      <c r="W96" s="543"/>
      <c r="X96" s="582"/>
      <c r="Z96" s="583"/>
      <c r="AA96" s="583"/>
      <c r="AB96" s="583"/>
      <c r="AC96" s="583"/>
      <c r="AD96" s="583"/>
      <c r="AE96" s="583"/>
      <c r="AF96" s="583"/>
      <c r="AG96" s="583"/>
      <c r="AH96" s="583"/>
      <c r="AI96" s="583"/>
      <c r="AJ96" s="583"/>
      <c r="AK96" s="583"/>
      <c r="AL96" s="583"/>
    </row>
    <row r="97" spans="1:44" ht="25.5" x14ac:dyDescent="0.25">
      <c r="A97" s="545" t="s">
        <v>842</v>
      </c>
      <c r="B97" s="545" t="s">
        <v>894</v>
      </c>
      <c r="C97" s="545" t="s">
        <v>894</v>
      </c>
      <c r="D97" s="545" t="s">
        <v>894</v>
      </c>
      <c r="E97" s="545" t="s">
        <v>878</v>
      </c>
      <c r="F97" s="545" t="s">
        <v>852</v>
      </c>
      <c r="G97" s="545">
        <v>1</v>
      </c>
      <c r="H97" s="545"/>
      <c r="I97" s="545"/>
      <c r="J97" s="546" t="s">
        <v>1095</v>
      </c>
      <c r="K97" s="547" t="s">
        <v>1096</v>
      </c>
      <c r="L97" s="548"/>
      <c r="M97" s="549" t="s">
        <v>1096</v>
      </c>
      <c r="N97" s="548"/>
      <c r="O97" s="550"/>
      <c r="P97" s="551"/>
      <c r="Q97" s="551"/>
      <c r="R97" s="552"/>
      <c r="S97" s="553">
        <f>SUM(S98:S101)</f>
        <v>9000000</v>
      </c>
      <c r="T97" s="553">
        <f>SUM(T98:T101)</f>
        <v>8800000</v>
      </c>
      <c r="U97" s="553">
        <f>SUM(U98:U101)</f>
        <v>9000000</v>
      </c>
      <c r="V97" s="553"/>
      <c r="W97" s="554"/>
      <c r="X97" s="555"/>
      <c r="Y97" s="556"/>
      <c r="Z97" s="556"/>
      <c r="AA97" s="556"/>
      <c r="AB97" s="556"/>
      <c r="AC97" s="556"/>
      <c r="AD97" s="556"/>
      <c r="AE97" s="556"/>
      <c r="AF97" s="556"/>
      <c r="AG97" s="556"/>
      <c r="AH97" s="556"/>
      <c r="AI97" s="556"/>
      <c r="AJ97" s="556"/>
      <c r="AK97" s="556"/>
      <c r="AL97" s="556"/>
    </row>
    <row r="98" spans="1:44" ht="13.5" customHeight="1" x14ac:dyDescent="0.25">
      <c r="A98" s="488" t="s">
        <v>842</v>
      </c>
      <c r="B98" s="488" t="s">
        <v>894</v>
      </c>
      <c r="C98" s="488" t="s">
        <v>894</v>
      </c>
      <c r="D98" s="488" t="s">
        <v>894</v>
      </c>
      <c r="E98" s="488" t="s">
        <v>878</v>
      </c>
      <c r="F98" s="488" t="s">
        <v>852</v>
      </c>
      <c r="G98" s="488">
        <v>1</v>
      </c>
      <c r="H98" s="488"/>
      <c r="I98" s="488"/>
      <c r="J98" s="489" t="s">
        <v>1097</v>
      </c>
      <c r="K98" s="490" t="s">
        <v>1096</v>
      </c>
      <c r="L98" s="575"/>
      <c r="M98" s="566" t="s">
        <v>1098</v>
      </c>
      <c r="N98" s="498"/>
      <c r="O98" s="500"/>
      <c r="P98" s="501"/>
      <c r="Q98" s="501"/>
      <c r="R98" s="502">
        <v>200000</v>
      </c>
      <c r="S98" s="502">
        <v>200000</v>
      </c>
      <c r="T98" s="502">
        <v>0</v>
      </c>
      <c r="U98" s="502">
        <v>200000</v>
      </c>
      <c r="V98" s="502"/>
      <c r="W98" s="503"/>
      <c r="X98" s="557"/>
      <c r="Y98" s="602"/>
      <c r="Z98" s="603"/>
      <c r="AA98" s="602"/>
      <c r="AB98" s="602"/>
      <c r="AC98" s="602"/>
      <c r="AD98" s="602"/>
      <c r="AE98" s="602"/>
      <c r="AF98" s="602"/>
      <c r="AG98" s="602"/>
      <c r="AH98" s="602"/>
      <c r="AI98" s="602"/>
      <c r="AJ98" s="602"/>
      <c r="AK98" s="602"/>
      <c r="AL98" s="602"/>
    </row>
    <row r="99" spans="1:44" ht="21" customHeight="1" x14ac:dyDescent="0.25">
      <c r="A99" s="488" t="s">
        <v>842</v>
      </c>
      <c r="B99" s="488" t="s">
        <v>894</v>
      </c>
      <c r="C99" s="488" t="s">
        <v>894</v>
      </c>
      <c r="D99" s="488" t="s">
        <v>894</v>
      </c>
      <c r="E99" s="488" t="s">
        <v>878</v>
      </c>
      <c r="F99" s="488" t="s">
        <v>852</v>
      </c>
      <c r="G99" s="488" t="s">
        <v>925</v>
      </c>
      <c r="H99" s="488" t="s">
        <v>1099</v>
      </c>
      <c r="I99" s="488" t="s">
        <v>845</v>
      </c>
      <c r="J99" s="489" t="s">
        <v>1100</v>
      </c>
      <c r="K99" s="490" t="s">
        <v>1101</v>
      </c>
      <c r="L99" s="575">
        <v>84131500</v>
      </c>
      <c r="M99" s="566" t="s">
        <v>1102</v>
      </c>
      <c r="N99" s="498" t="s">
        <v>1034</v>
      </c>
      <c r="O99" s="500">
        <v>1</v>
      </c>
      <c r="P99" s="501" t="s">
        <v>962</v>
      </c>
      <c r="Q99" s="501">
        <v>4</v>
      </c>
      <c r="R99" s="502">
        <v>1400000</v>
      </c>
      <c r="S99" s="502">
        <f>+Q99*R99</f>
        <v>5600000</v>
      </c>
      <c r="T99" s="502">
        <v>5600000</v>
      </c>
      <c r="U99" s="502">
        <v>5600000</v>
      </c>
      <c r="V99" s="502"/>
      <c r="W99" s="503" t="s">
        <v>1001</v>
      </c>
      <c r="X99" s="557" t="s">
        <v>1002</v>
      </c>
      <c r="Y99" s="567" t="s">
        <v>965</v>
      </c>
      <c r="Z99" s="568"/>
      <c r="AA99" s="567"/>
      <c r="AB99" s="567"/>
      <c r="AC99" s="567"/>
      <c r="AD99" s="567"/>
      <c r="AE99" s="567"/>
      <c r="AF99" s="567"/>
      <c r="AG99" s="567"/>
      <c r="AH99" s="567"/>
      <c r="AI99" s="567"/>
      <c r="AJ99" s="567"/>
      <c r="AK99" s="567"/>
      <c r="AL99" s="567"/>
    </row>
    <row r="100" spans="1:44" s="474" customFormat="1" ht="38.25" x14ac:dyDescent="0.25">
      <c r="A100" s="488" t="s">
        <v>842</v>
      </c>
      <c r="B100" s="488" t="s">
        <v>894</v>
      </c>
      <c r="C100" s="488" t="s">
        <v>894</v>
      </c>
      <c r="D100" s="488" t="s">
        <v>894</v>
      </c>
      <c r="E100" s="488" t="s">
        <v>878</v>
      </c>
      <c r="F100" s="488" t="s">
        <v>852</v>
      </c>
      <c r="G100" s="488" t="s">
        <v>925</v>
      </c>
      <c r="H100" s="488" t="s">
        <v>1099</v>
      </c>
      <c r="I100" s="488" t="s">
        <v>1103</v>
      </c>
      <c r="J100" s="489" t="s">
        <v>1104</v>
      </c>
      <c r="K100" s="490" t="s">
        <v>1105</v>
      </c>
      <c r="L100" s="540">
        <v>84131600</v>
      </c>
      <c r="M100" s="585" t="s">
        <v>1106</v>
      </c>
      <c r="N100" s="559" t="s">
        <v>1107</v>
      </c>
      <c r="O100" s="586">
        <v>1</v>
      </c>
      <c r="P100" s="587" t="s">
        <v>984</v>
      </c>
      <c r="Q100" s="587">
        <v>1</v>
      </c>
      <c r="R100" s="542">
        <v>0</v>
      </c>
      <c r="S100" s="542">
        <v>0</v>
      </c>
      <c r="T100" s="502">
        <v>0</v>
      </c>
      <c r="U100" s="502">
        <v>0</v>
      </c>
      <c r="V100" s="542"/>
      <c r="W100" s="503" t="s">
        <v>1001</v>
      </c>
      <c r="X100" s="557" t="s">
        <v>1002</v>
      </c>
      <c r="Y100" s="412"/>
      <c r="Z100" s="408"/>
      <c r="AA100" s="408"/>
      <c r="AB100" s="408"/>
      <c r="AC100" s="408"/>
      <c r="AD100" s="408"/>
      <c r="AE100" s="408"/>
      <c r="AF100" s="408"/>
      <c r="AG100" s="408"/>
      <c r="AH100" s="408"/>
      <c r="AI100" s="408"/>
      <c r="AJ100" s="408"/>
      <c r="AK100" s="408"/>
      <c r="AL100" s="408"/>
    </row>
    <row r="101" spans="1:44" ht="38.25" x14ac:dyDescent="0.25">
      <c r="A101" s="488" t="s">
        <v>842</v>
      </c>
      <c r="B101" s="488" t="s">
        <v>894</v>
      </c>
      <c r="C101" s="488" t="s">
        <v>894</v>
      </c>
      <c r="D101" s="488" t="s">
        <v>894</v>
      </c>
      <c r="E101" s="488" t="s">
        <v>878</v>
      </c>
      <c r="F101" s="488" t="s">
        <v>852</v>
      </c>
      <c r="G101" s="488" t="s">
        <v>925</v>
      </c>
      <c r="H101" s="488" t="s">
        <v>1099</v>
      </c>
      <c r="I101" s="488" t="s">
        <v>1108</v>
      </c>
      <c r="J101" s="489" t="s">
        <v>1109</v>
      </c>
      <c r="K101" s="490" t="s">
        <v>1110</v>
      </c>
      <c r="L101" s="575">
        <v>84131600</v>
      </c>
      <c r="M101" s="499" t="s">
        <v>1111</v>
      </c>
      <c r="N101" s="498" t="s">
        <v>1034</v>
      </c>
      <c r="O101" s="500">
        <v>1</v>
      </c>
      <c r="P101" s="501" t="s">
        <v>962</v>
      </c>
      <c r="Q101" s="501">
        <v>4</v>
      </c>
      <c r="R101" s="502">
        <v>800000</v>
      </c>
      <c r="S101" s="502">
        <f>+Q101*R101</f>
        <v>3200000</v>
      </c>
      <c r="T101" s="502">
        <v>3200000</v>
      </c>
      <c r="U101" s="502">
        <v>3200000</v>
      </c>
      <c r="V101" s="502"/>
      <c r="W101" s="503" t="s">
        <v>1001</v>
      </c>
      <c r="X101" s="557" t="s">
        <v>1002</v>
      </c>
      <c r="Y101" s="567" t="s">
        <v>965</v>
      </c>
      <c r="Z101" s="568"/>
      <c r="AA101" s="567"/>
      <c r="AB101" s="567"/>
      <c r="AC101" s="567"/>
      <c r="AD101" s="567"/>
      <c r="AE101" s="567"/>
      <c r="AF101" s="567"/>
      <c r="AG101" s="567"/>
      <c r="AH101" s="567"/>
      <c r="AI101" s="567"/>
      <c r="AJ101" s="567"/>
      <c r="AK101" s="567"/>
      <c r="AL101" s="567"/>
    </row>
    <row r="102" spans="1:44" x14ac:dyDescent="0.25">
      <c r="A102" s="545" t="s">
        <v>842</v>
      </c>
      <c r="B102" s="545" t="s">
        <v>894</v>
      </c>
      <c r="C102" s="545" t="s">
        <v>894</v>
      </c>
      <c r="D102" s="545" t="s">
        <v>894</v>
      </c>
      <c r="E102" s="545" t="s">
        <v>878</v>
      </c>
      <c r="F102" s="545" t="s">
        <v>900</v>
      </c>
      <c r="G102" s="545"/>
      <c r="H102" s="545"/>
      <c r="I102" s="545"/>
      <c r="J102" s="546" t="s">
        <v>1112</v>
      </c>
      <c r="K102" s="547" t="s">
        <v>1113</v>
      </c>
      <c r="L102" s="548"/>
      <c r="M102" s="549" t="s">
        <v>1113</v>
      </c>
      <c r="N102" s="548"/>
      <c r="O102" s="550"/>
      <c r="P102" s="551"/>
      <c r="Q102" s="551"/>
      <c r="R102" s="552"/>
      <c r="S102" s="553">
        <f>SUM(S103:S104)</f>
        <v>1289275066.8</v>
      </c>
      <c r="T102" s="553">
        <f>SUM(T103:T104)</f>
        <v>1074395889</v>
      </c>
      <c r="U102" s="553">
        <f>SUM(U103:U104)</f>
        <v>1289275066.8</v>
      </c>
      <c r="V102" s="553"/>
      <c r="W102" s="554"/>
      <c r="X102" s="555"/>
      <c r="Y102" s="556"/>
      <c r="Z102" s="556"/>
      <c r="AA102" s="556"/>
      <c r="AB102" s="556"/>
      <c r="AC102" s="556"/>
      <c r="AD102" s="556"/>
      <c r="AE102" s="556"/>
      <c r="AF102" s="556"/>
      <c r="AG102" s="556"/>
      <c r="AH102" s="556"/>
      <c r="AI102" s="556"/>
      <c r="AJ102" s="556"/>
      <c r="AK102" s="556"/>
      <c r="AL102" s="556"/>
    </row>
    <row r="103" spans="1:44" s="474" customFormat="1" ht="63.75" x14ac:dyDescent="0.25">
      <c r="A103" s="488" t="s">
        <v>842</v>
      </c>
      <c r="B103" s="488" t="s">
        <v>894</v>
      </c>
      <c r="C103" s="488" t="s">
        <v>894</v>
      </c>
      <c r="D103" s="488" t="s">
        <v>894</v>
      </c>
      <c r="E103" s="488" t="s">
        <v>878</v>
      </c>
      <c r="F103" s="488" t="s">
        <v>900</v>
      </c>
      <c r="G103" s="488" t="s">
        <v>845</v>
      </c>
      <c r="H103" s="488" t="s">
        <v>976</v>
      </c>
      <c r="I103" s="488"/>
      <c r="J103" s="489" t="s">
        <v>1114</v>
      </c>
      <c r="K103" s="490" t="s">
        <v>1115</v>
      </c>
      <c r="L103" s="540">
        <v>80131500</v>
      </c>
      <c r="M103" s="566" t="s">
        <v>1116</v>
      </c>
      <c r="N103" s="559" t="s">
        <v>858</v>
      </c>
      <c r="O103" s="586">
        <v>2</v>
      </c>
      <c r="P103" s="587" t="s">
        <v>55</v>
      </c>
      <c r="Q103" s="587">
        <v>1</v>
      </c>
      <c r="R103" s="542">
        <f>102323418*1.05</f>
        <v>107439588.90000001</v>
      </c>
      <c r="S103" s="542">
        <f>+R103*2</f>
        <v>214879177.80000001</v>
      </c>
      <c r="T103" s="542"/>
      <c r="U103" s="542">
        <v>214879177.80000001</v>
      </c>
      <c r="V103" s="542"/>
      <c r="W103" s="503" t="s">
        <v>1001</v>
      </c>
      <c r="X103" s="557" t="s">
        <v>1002</v>
      </c>
      <c r="Y103" s="567" t="s">
        <v>965</v>
      </c>
      <c r="Z103" s="568"/>
      <c r="AA103" s="568"/>
      <c r="AB103" s="568"/>
      <c r="AC103" s="568"/>
      <c r="AD103" s="568"/>
      <c r="AE103" s="568"/>
      <c r="AF103" s="568"/>
      <c r="AG103" s="568"/>
      <c r="AH103" s="568"/>
      <c r="AI103" s="568"/>
      <c r="AJ103" s="568"/>
      <c r="AK103" s="568"/>
      <c r="AL103" s="568"/>
    </row>
    <row r="104" spans="1:44" s="474" customFormat="1" ht="63.75" x14ac:dyDescent="0.25">
      <c r="A104" s="488" t="s">
        <v>842</v>
      </c>
      <c r="B104" s="488" t="s">
        <v>894</v>
      </c>
      <c r="C104" s="488" t="s">
        <v>894</v>
      </c>
      <c r="D104" s="488" t="s">
        <v>894</v>
      </c>
      <c r="E104" s="488" t="s">
        <v>878</v>
      </c>
      <c r="F104" s="488" t="s">
        <v>900</v>
      </c>
      <c r="G104" s="488" t="s">
        <v>845</v>
      </c>
      <c r="H104" s="488" t="s">
        <v>976</v>
      </c>
      <c r="I104" s="488"/>
      <c r="J104" s="489" t="s">
        <v>1114</v>
      </c>
      <c r="K104" s="490" t="s">
        <v>1115</v>
      </c>
      <c r="L104" s="540">
        <v>80131500</v>
      </c>
      <c r="M104" s="566" t="s">
        <v>1117</v>
      </c>
      <c r="N104" s="559" t="s">
        <v>858</v>
      </c>
      <c r="O104" s="586">
        <v>10</v>
      </c>
      <c r="P104" s="587" t="s">
        <v>55</v>
      </c>
      <c r="Q104" s="587">
        <v>1</v>
      </c>
      <c r="R104" s="542">
        <f>102323418*1.05</f>
        <v>107439588.90000001</v>
      </c>
      <c r="S104" s="542">
        <f>+R104*10</f>
        <v>1074395889</v>
      </c>
      <c r="T104" s="542">
        <v>1074395889</v>
      </c>
      <c r="U104" s="542">
        <v>1074395889</v>
      </c>
      <c r="V104" s="542"/>
      <c r="W104" s="503" t="s">
        <v>1001</v>
      </c>
      <c r="X104" s="557" t="s">
        <v>1002</v>
      </c>
      <c r="Y104" s="567" t="s">
        <v>965</v>
      </c>
      <c r="Z104" s="568"/>
      <c r="AA104" s="568"/>
      <c r="AB104" s="568"/>
      <c r="AC104" s="568"/>
      <c r="AD104" s="568"/>
      <c r="AE104" s="568"/>
      <c r="AF104" s="568"/>
      <c r="AG104" s="568"/>
      <c r="AH104" s="568"/>
      <c r="AI104" s="568"/>
      <c r="AJ104" s="568"/>
      <c r="AK104" s="568"/>
      <c r="AL104" s="568"/>
    </row>
    <row r="105" spans="1:44" ht="25.5" x14ac:dyDescent="0.25">
      <c r="A105" s="545" t="s">
        <v>842</v>
      </c>
      <c r="B105" s="545" t="s">
        <v>894</v>
      </c>
      <c r="C105" s="545" t="s">
        <v>894</v>
      </c>
      <c r="D105" s="545" t="s">
        <v>894</v>
      </c>
      <c r="E105" s="545" t="s">
        <v>878</v>
      </c>
      <c r="F105" s="545" t="s">
        <v>862</v>
      </c>
      <c r="G105" s="545"/>
      <c r="H105" s="545"/>
      <c r="I105" s="545"/>
      <c r="J105" s="546" t="s">
        <v>1118</v>
      </c>
      <c r="K105" s="547" t="s">
        <v>1119</v>
      </c>
      <c r="L105" s="548"/>
      <c r="M105" s="549" t="s">
        <v>1119</v>
      </c>
      <c r="N105" s="548"/>
      <c r="O105" s="550"/>
      <c r="P105" s="551"/>
      <c r="Q105" s="551"/>
      <c r="R105" s="552"/>
      <c r="S105" s="553">
        <f>SUM(S106:S114)</f>
        <v>223325695.20000002</v>
      </c>
      <c r="T105" s="553">
        <f>SUM(T106:T114)</f>
        <v>175302298.40000001</v>
      </c>
      <c r="U105" s="553">
        <f>SUM(U106:U114)</f>
        <v>307497405.39999998</v>
      </c>
      <c r="V105" s="553"/>
      <c r="W105" s="554"/>
      <c r="X105" s="555"/>
      <c r="Y105" s="556"/>
      <c r="Z105" s="556"/>
      <c r="AA105" s="556"/>
      <c r="AB105" s="556"/>
      <c r="AC105" s="556"/>
      <c r="AD105" s="556"/>
      <c r="AE105" s="556"/>
      <c r="AF105" s="556"/>
      <c r="AG105" s="556"/>
      <c r="AH105" s="556"/>
      <c r="AI105" s="556"/>
      <c r="AJ105" s="556"/>
      <c r="AK105" s="556"/>
      <c r="AL105" s="556"/>
    </row>
    <row r="106" spans="1:44" ht="48.75" customHeight="1" x14ac:dyDescent="0.25">
      <c r="A106" s="488" t="s">
        <v>842</v>
      </c>
      <c r="B106" s="488" t="s">
        <v>894</v>
      </c>
      <c r="C106" s="488" t="s">
        <v>894</v>
      </c>
      <c r="D106" s="488" t="s">
        <v>894</v>
      </c>
      <c r="E106" s="488" t="s">
        <v>878</v>
      </c>
      <c r="F106" s="488" t="s">
        <v>862</v>
      </c>
      <c r="G106" s="488" t="s">
        <v>845</v>
      </c>
      <c r="H106" s="488"/>
      <c r="I106" s="488"/>
      <c r="J106" s="489" t="s">
        <v>1120</v>
      </c>
      <c r="K106" s="490" t="s">
        <v>1121</v>
      </c>
      <c r="L106" s="498">
        <v>81112400</v>
      </c>
      <c r="M106" s="566" t="s">
        <v>1122</v>
      </c>
      <c r="N106" s="562" t="s">
        <v>1123</v>
      </c>
      <c r="O106" s="562">
        <v>4</v>
      </c>
      <c r="P106" s="562" t="s">
        <v>1124</v>
      </c>
      <c r="Q106" s="562">
        <v>4</v>
      </c>
      <c r="R106" s="563">
        <f>+S106/4</f>
        <v>24131648</v>
      </c>
      <c r="S106" s="604">
        <v>96526592</v>
      </c>
      <c r="T106" s="604"/>
      <c r="U106" s="604">
        <v>81886700</v>
      </c>
      <c r="V106" s="604"/>
      <c r="W106" s="503" t="s">
        <v>981</v>
      </c>
      <c r="X106" s="557" t="s">
        <v>970</v>
      </c>
      <c r="Y106" s="412" t="s">
        <v>971</v>
      </c>
      <c r="AN106" s="413">
        <f>3660063*2</f>
        <v>7320126</v>
      </c>
      <c r="AR106" s="413">
        <v>7320200</v>
      </c>
    </row>
    <row r="107" spans="1:44" ht="47.25" customHeight="1" x14ac:dyDescent="0.25">
      <c r="A107" s="488" t="s">
        <v>842</v>
      </c>
      <c r="B107" s="488" t="s">
        <v>894</v>
      </c>
      <c r="C107" s="488" t="s">
        <v>894</v>
      </c>
      <c r="D107" s="488" t="s">
        <v>894</v>
      </c>
      <c r="E107" s="488" t="s">
        <v>878</v>
      </c>
      <c r="F107" s="488" t="s">
        <v>862</v>
      </c>
      <c r="G107" s="488" t="s">
        <v>845</v>
      </c>
      <c r="H107" s="488"/>
      <c r="I107" s="488"/>
      <c r="J107" s="489" t="s">
        <v>1120</v>
      </c>
      <c r="K107" s="490" t="s">
        <v>1121</v>
      </c>
      <c r="L107" s="498">
        <v>81112400</v>
      </c>
      <c r="M107" s="566" t="s">
        <v>1125</v>
      </c>
      <c r="N107" s="562" t="s">
        <v>1126</v>
      </c>
      <c r="O107" s="562">
        <v>2</v>
      </c>
      <c r="P107" s="562" t="s">
        <v>1124</v>
      </c>
      <c r="Q107" s="562">
        <v>2</v>
      </c>
      <c r="R107" s="563">
        <f>+S107/2</f>
        <v>24131648</v>
      </c>
      <c r="S107" s="604">
        <v>48263296</v>
      </c>
      <c r="T107" s="604">
        <f>48263296-4875000-2000000</f>
        <v>41388296</v>
      </c>
      <c r="U107" s="604">
        <f>48263296-4875000-2000000</f>
        <v>41388296</v>
      </c>
      <c r="V107" s="604"/>
      <c r="W107" s="503" t="s">
        <v>981</v>
      </c>
      <c r="X107" s="557" t="s">
        <v>970</v>
      </c>
      <c r="Y107" s="412" t="s">
        <v>971</v>
      </c>
    </row>
    <row r="108" spans="1:44" ht="35.25" customHeight="1" x14ac:dyDescent="0.25">
      <c r="A108" s="488" t="s">
        <v>842</v>
      </c>
      <c r="B108" s="488" t="s">
        <v>894</v>
      </c>
      <c r="C108" s="488" t="s">
        <v>894</v>
      </c>
      <c r="D108" s="488" t="s">
        <v>894</v>
      </c>
      <c r="E108" s="488" t="s">
        <v>878</v>
      </c>
      <c r="F108" s="488" t="s">
        <v>862</v>
      </c>
      <c r="G108" s="488" t="s">
        <v>845</v>
      </c>
      <c r="H108" s="488"/>
      <c r="I108" s="488"/>
      <c r="J108" s="489" t="s">
        <v>1120</v>
      </c>
      <c r="K108" s="490" t="s">
        <v>1121</v>
      </c>
      <c r="L108" s="498">
        <v>81112400</v>
      </c>
      <c r="M108" s="566" t="s">
        <v>1127</v>
      </c>
      <c r="N108" s="562" t="s">
        <v>1123</v>
      </c>
      <c r="O108" s="562">
        <v>4</v>
      </c>
      <c r="P108" s="562" t="s">
        <v>1124</v>
      </c>
      <c r="Q108" s="562">
        <v>4</v>
      </c>
      <c r="R108" s="563">
        <f>+S108/4</f>
        <v>11250000</v>
      </c>
      <c r="S108" s="604">
        <v>45000000</v>
      </c>
      <c r="T108" s="604"/>
      <c r="U108" s="604">
        <v>40947122</v>
      </c>
      <c r="V108" s="604"/>
      <c r="W108" s="503" t="s">
        <v>981</v>
      </c>
      <c r="X108" s="557" t="s">
        <v>970</v>
      </c>
      <c r="Y108" s="412" t="s">
        <v>971</v>
      </c>
      <c r="AN108" s="605">
        <v>13649040.666666666</v>
      </c>
      <c r="AO108" s="605"/>
    </row>
    <row r="109" spans="1:44" ht="38.25" x14ac:dyDescent="0.25">
      <c r="A109" s="488" t="s">
        <v>842</v>
      </c>
      <c r="B109" s="488" t="s">
        <v>894</v>
      </c>
      <c r="C109" s="488" t="s">
        <v>894</v>
      </c>
      <c r="D109" s="488" t="s">
        <v>894</v>
      </c>
      <c r="E109" s="488" t="s">
        <v>878</v>
      </c>
      <c r="F109" s="488" t="s">
        <v>862</v>
      </c>
      <c r="G109" s="488" t="s">
        <v>845</v>
      </c>
      <c r="H109" s="488"/>
      <c r="I109" s="488"/>
      <c r="J109" s="489" t="s">
        <v>1120</v>
      </c>
      <c r="K109" s="490" t="s">
        <v>1121</v>
      </c>
      <c r="L109" s="498">
        <v>81112400</v>
      </c>
      <c r="M109" s="566" t="s">
        <v>1128</v>
      </c>
      <c r="N109" s="562" t="s">
        <v>1126</v>
      </c>
      <c r="O109" s="562">
        <v>2</v>
      </c>
      <c r="P109" s="562" t="s">
        <v>1124</v>
      </c>
      <c r="Q109" s="562">
        <v>2</v>
      </c>
      <c r="R109" s="563">
        <f>+S109/2</f>
        <v>11250000</v>
      </c>
      <c r="S109" s="604">
        <v>22500000</v>
      </c>
      <c r="T109" s="604">
        <f>22500000+2000000+98341400</f>
        <v>122841400</v>
      </c>
      <c r="U109" s="604">
        <f>22500000+2000000+98341400</f>
        <v>122841400</v>
      </c>
      <c r="V109" s="604"/>
      <c r="W109" s="503" t="s">
        <v>981</v>
      </c>
      <c r="X109" s="557" t="s">
        <v>970</v>
      </c>
      <c r="Y109" s="412" t="s">
        <v>971</v>
      </c>
      <c r="AO109" s="605"/>
    </row>
    <row r="110" spans="1:44" ht="39.6" customHeight="1" x14ac:dyDescent="0.25">
      <c r="A110" s="488" t="s">
        <v>842</v>
      </c>
      <c r="B110" s="488" t="s">
        <v>894</v>
      </c>
      <c r="C110" s="488" t="s">
        <v>894</v>
      </c>
      <c r="D110" s="488" t="s">
        <v>894</v>
      </c>
      <c r="E110" s="488" t="s">
        <v>878</v>
      </c>
      <c r="F110" s="488" t="s">
        <v>862</v>
      </c>
      <c r="G110" s="488" t="s">
        <v>845</v>
      </c>
      <c r="H110" s="488"/>
      <c r="I110" s="488"/>
      <c r="J110" s="489" t="s">
        <v>1120</v>
      </c>
      <c r="K110" s="490" t="s">
        <v>1121</v>
      </c>
      <c r="L110" s="498">
        <v>81112400</v>
      </c>
      <c r="M110" s="566" t="s">
        <v>1129</v>
      </c>
      <c r="N110" s="562" t="s">
        <v>1123</v>
      </c>
      <c r="O110" s="562">
        <v>4</v>
      </c>
      <c r="P110" s="562" t="s">
        <v>1124</v>
      </c>
      <c r="Q110" s="562">
        <v>4</v>
      </c>
      <c r="R110" s="563">
        <f>+S110/4</f>
        <v>1389301.2</v>
      </c>
      <c r="S110" s="604">
        <v>5557204.7999999998</v>
      </c>
      <c r="T110" s="604"/>
      <c r="U110" s="604">
        <v>4286285</v>
      </c>
      <c r="V110" s="604"/>
      <c r="W110" s="503" t="s">
        <v>981</v>
      </c>
      <c r="X110" s="557" t="s">
        <v>970</v>
      </c>
      <c r="Y110" s="412" t="s">
        <v>971</v>
      </c>
      <c r="AN110" s="605">
        <f>T110</f>
        <v>0</v>
      </c>
      <c r="AO110" s="605"/>
    </row>
    <row r="111" spans="1:44" ht="30.75" customHeight="1" x14ac:dyDescent="0.25">
      <c r="A111" s="488" t="s">
        <v>842</v>
      </c>
      <c r="B111" s="488" t="s">
        <v>894</v>
      </c>
      <c r="C111" s="488" t="s">
        <v>894</v>
      </c>
      <c r="D111" s="488" t="s">
        <v>894</v>
      </c>
      <c r="E111" s="488" t="s">
        <v>878</v>
      </c>
      <c r="F111" s="488" t="s">
        <v>862</v>
      </c>
      <c r="G111" s="488" t="s">
        <v>845</v>
      </c>
      <c r="H111" s="488"/>
      <c r="I111" s="488"/>
      <c r="J111" s="489" t="s">
        <v>1120</v>
      </c>
      <c r="K111" s="490" t="s">
        <v>1121</v>
      </c>
      <c r="L111" s="498">
        <v>81112400</v>
      </c>
      <c r="M111" s="566" t="s">
        <v>1130</v>
      </c>
      <c r="N111" s="562" t="s">
        <v>1126</v>
      </c>
      <c r="O111" s="562">
        <v>2</v>
      </c>
      <c r="P111" s="562" t="s">
        <v>1124</v>
      </c>
      <c r="Q111" s="562">
        <v>2</v>
      </c>
      <c r="R111" s="563">
        <f>+S111/2</f>
        <v>1389301.2</v>
      </c>
      <c r="S111" s="604">
        <v>2778602.4</v>
      </c>
      <c r="T111" s="604">
        <f>2778602.4+5794000</f>
        <v>8572602.4000000004</v>
      </c>
      <c r="U111" s="604">
        <f>2778602.4+5794000</f>
        <v>8572602.4000000004</v>
      </c>
      <c r="V111" s="604"/>
      <c r="W111" s="503" t="s">
        <v>981</v>
      </c>
      <c r="X111" s="557" t="s">
        <v>970</v>
      </c>
      <c r="Y111" s="412" t="s">
        <v>971</v>
      </c>
    </row>
    <row r="112" spans="1:44" ht="29.25" customHeight="1" x14ac:dyDescent="0.25">
      <c r="A112" s="488"/>
      <c r="B112" s="488"/>
      <c r="C112" s="488"/>
      <c r="D112" s="488"/>
      <c r="E112" s="488"/>
      <c r="F112" s="488"/>
      <c r="G112" s="488"/>
      <c r="H112" s="488"/>
      <c r="I112" s="488"/>
      <c r="J112" s="489" t="s">
        <v>1120</v>
      </c>
      <c r="K112" s="490" t="s">
        <v>1121</v>
      </c>
      <c r="L112" s="498">
        <v>81112400</v>
      </c>
      <c r="M112" s="566" t="s">
        <v>1131</v>
      </c>
      <c r="N112" s="562"/>
      <c r="O112" s="562"/>
      <c r="P112" s="562"/>
      <c r="Q112" s="562"/>
      <c r="R112" s="563"/>
      <c r="S112" s="604"/>
      <c r="T112" s="604"/>
      <c r="U112" s="604">
        <v>4875000</v>
      </c>
      <c r="V112" s="604"/>
      <c r="W112" s="503" t="s">
        <v>981</v>
      </c>
      <c r="X112" s="557" t="s">
        <v>970</v>
      </c>
    </row>
    <row r="113" spans="1:51" ht="25.5" customHeight="1" x14ac:dyDescent="0.25">
      <c r="A113" s="488" t="s">
        <v>842</v>
      </c>
      <c r="B113" s="488" t="s">
        <v>894</v>
      </c>
      <c r="C113" s="488" t="s">
        <v>894</v>
      </c>
      <c r="D113" s="488" t="s">
        <v>894</v>
      </c>
      <c r="E113" s="488" t="s">
        <v>878</v>
      </c>
      <c r="F113" s="488" t="s">
        <v>862</v>
      </c>
      <c r="G113" s="488" t="s">
        <v>894</v>
      </c>
      <c r="H113" s="488"/>
      <c r="I113" s="488"/>
      <c r="J113" s="489" t="s">
        <v>1132</v>
      </c>
      <c r="K113" s="490" t="s">
        <v>1133</v>
      </c>
      <c r="L113" s="575">
        <v>72153613</v>
      </c>
      <c r="M113" s="566" t="s">
        <v>1134</v>
      </c>
      <c r="N113" s="562" t="s">
        <v>967</v>
      </c>
      <c r="O113" s="562">
        <v>2</v>
      </c>
      <c r="P113" s="562" t="s">
        <v>1028</v>
      </c>
      <c r="Q113" s="562">
        <v>1</v>
      </c>
      <c r="R113" s="573">
        <v>200000</v>
      </c>
      <c r="S113" s="573">
        <v>200000</v>
      </c>
      <c r="T113" s="573"/>
      <c r="U113" s="573">
        <v>200000</v>
      </c>
      <c r="V113" s="573"/>
      <c r="W113" s="503" t="s">
        <v>1001</v>
      </c>
      <c r="X113" s="557" t="s">
        <v>1002</v>
      </c>
      <c r="Y113" s="567" t="s">
        <v>965</v>
      </c>
      <c r="Z113" s="568"/>
      <c r="AA113" s="567"/>
      <c r="AB113" s="567"/>
      <c r="AC113" s="567"/>
      <c r="AD113" s="567"/>
      <c r="AE113" s="567"/>
      <c r="AF113" s="567"/>
      <c r="AG113" s="567"/>
      <c r="AH113" s="567"/>
      <c r="AI113" s="567"/>
      <c r="AJ113" s="567"/>
      <c r="AK113" s="567"/>
      <c r="AL113" s="567"/>
    </row>
    <row r="114" spans="1:51" ht="30" customHeight="1" x14ac:dyDescent="0.25">
      <c r="A114" s="488" t="s">
        <v>842</v>
      </c>
      <c r="B114" s="488" t="s">
        <v>894</v>
      </c>
      <c r="C114" s="488" t="s">
        <v>894</v>
      </c>
      <c r="D114" s="488" t="s">
        <v>894</v>
      </c>
      <c r="E114" s="488" t="s">
        <v>878</v>
      </c>
      <c r="F114" s="488" t="s">
        <v>862</v>
      </c>
      <c r="G114" s="488" t="s">
        <v>894</v>
      </c>
      <c r="H114" s="488"/>
      <c r="I114" s="488"/>
      <c r="J114" s="489" t="s">
        <v>1132</v>
      </c>
      <c r="K114" s="490" t="s">
        <v>1133</v>
      </c>
      <c r="L114" s="575">
        <v>72153613</v>
      </c>
      <c r="M114" s="566" t="s">
        <v>1135</v>
      </c>
      <c r="N114" s="562" t="s">
        <v>967</v>
      </c>
      <c r="O114" s="562">
        <v>10</v>
      </c>
      <c r="P114" s="562" t="s">
        <v>1028</v>
      </c>
      <c r="Q114" s="562">
        <v>1</v>
      </c>
      <c r="R114" s="573">
        <v>250000</v>
      </c>
      <c r="S114" s="573">
        <f>+O114*R114</f>
        <v>2500000</v>
      </c>
      <c r="T114" s="573">
        <v>2500000</v>
      </c>
      <c r="U114" s="573">
        <v>2500000</v>
      </c>
      <c r="V114" s="573"/>
      <c r="W114" s="503" t="s">
        <v>1001</v>
      </c>
      <c r="X114" s="557" t="s">
        <v>1002</v>
      </c>
      <c r="Y114" s="567" t="s">
        <v>965</v>
      </c>
      <c r="Z114" s="568"/>
      <c r="AA114" s="567"/>
      <c r="AB114" s="567"/>
      <c r="AC114" s="567"/>
      <c r="AD114" s="567"/>
      <c r="AE114" s="567"/>
      <c r="AF114" s="567"/>
      <c r="AG114" s="567"/>
      <c r="AH114" s="567"/>
      <c r="AI114" s="567"/>
      <c r="AJ114" s="567"/>
      <c r="AK114" s="567"/>
      <c r="AL114" s="567"/>
    </row>
    <row r="115" spans="1:51" ht="24.75" customHeight="1" x14ac:dyDescent="0.25">
      <c r="A115" s="488" t="s">
        <v>842</v>
      </c>
      <c r="B115" s="488" t="s">
        <v>894</v>
      </c>
      <c r="C115" s="488" t="s">
        <v>894</v>
      </c>
      <c r="D115" s="488" t="s">
        <v>894</v>
      </c>
      <c r="E115" s="488" t="s">
        <v>882</v>
      </c>
      <c r="F115" s="488"/>
      <c r="G115" s="488"/>
      <c r="H115" s="488"/>
      <c r="I115" s="488"/>
      <c r="J115" s="489" t="s">
        <v>1136</v>
      </c>
      <c r="K115" s="490" t="s">
        <v>1137</v>
      </c>
      <c r="L115" s="540" t="str">
        <f>+J115</f>
        <v>A-02-02-02-008</v>
      </c>
      <c r="M115" s="541" t="str">
        <f>+K115</f>
        <v>SERVICIOS PRESTADOS A LAS EMPRESAS Y SERVICIOS DE PRODUCCIÓN</v>
      </c>
      <c r="N115" s="562"/>
      <c r="O115" s="562"/>
      <c r="P115" s="562"/>
      <c r="Q115" s="562"/>
      <c r="R115" s="573"/>
      <c r="S115" s="581">
        <f>+S116+S127+S155+S165+S172</f>
        <v>2139762112.5999999</v>
      </c>
      <c r="T115" s="581">
        <f>+T116+T127+T155+T165+T172</f>
        <v>1455104514</v>
      </c>
      <c r="U115" s="581">
        <f>+U116+U127+U155+U165+U172</f>
        <v>1582884251</v>
      </c>
      <c r="V115" s="581"/>
      <c r="W115" s="543"/>
      <c r="X115" s="582"/>
      <c r="Z115" s="583"/>
      <c r="AA115" s="583"/>
      <c r="AB115" s="583"/>
      <c r="AC115" s="583"/>
      <c r="AD115" s="583"/>
      <c r="AE115" s="583"/>
      <c r="AF115" s="583"/>
      <c r="AG115" s="583"/>
      <c r="AH115" s="583"/>
      <c r="AI115" s="583"/>
      <c r="AJ115" s="583"/>
      <c r="AK115" s="583"/>
      <c r="AL115" s="583"/>
      <c r="AT115" s="581">
        <v>1576634251</v>
      </c>
    </row>
    <row r="116" spans="1:51" ht="25.5" x14ac:dyDescent="0.25">
      <c r="A116" s="545" t="s">
        <v>842</v>
      </c>
      <c r="B116" s="545" t="s">
        <v>894</v>
      </c>
      <c r="C116" s="545" t="s">
        <v>894</v>
      </c>
      <c r="D116" s="545" t="s">
        <v>894</v>
      </c>
      <c r="E116" s="545" t="s">
        <v>882</v>
      </c>
      <c r="F116" s="545" t="s">
        <v>900</v>
      </c>
      <c r="G116" s="545"/>
      <c r="H116" s="545"/>
      <c r="I116" s="545"/>
      <c r="J116" s="546" t="s">
        <v>1138</v>
      </c>
      <c r="K116" s="547" t="s">
        <v>1139</v>
      </c>
      <c r="L116" s="548"/>
      <c r="M116" s="549" t="s">
        <v>1139</v>
      </c>
      <c r="N116" s="548"/>
      <c r="O116" s="550"/>
      <c r="P116" s="551"/>
      <c r="Q116" s="551"/>
      <c r="R116" s="552"/>
      <c r="S116" s="553">
        <f>SUM(S117:S126)</f>
        <v>552532471.10000002</v>
      </c>
      <c r="T116" s="553">
        <f>SUM(T117:T126)</f>
        <v>428250000</v>
      </c>
      <c r="U116" s="553">
        <f>SUM(U117:U126)</f>
        <v>428450000</v>
      </c>
      <c r="V116" s="553"/>
      <c r="W116" s="554"/>
      <c r="X116" s="555"/>
      <c r="Y116" s="556"/>
      <c r="Z116" s="556"/>
      <c r="AA116" s="556"/>
      <c r="AB116" s="556"/>
      <c r="AC116" s="556"/>
      <c r="AD116" s="556"/>
      <c r="AE116" s="556"/>
      <c r="AF116" s="556"/>
      <c r="AG116" s="556"/>
      <c r="AH116" s="556"/>
      <c r="AI116" s="556"/>
      <c r="AJ116" s="556"/>
      <c r="AK116" s="556"/>
      <c r="AL116" s="556"/>
      <c r="AS116" s="606"/>
      <c r="AT116" s="553">
        <v>375085775.75</v>
      </c>
    </row>
    <row r="117" spans="1:51" ht="30" x14ac:dyDescent="0.25">
      <c r="A117" s="488" t="s">
        <v>842</v>
      </c>
      <c r="B117" s="488" t="s">
        <v>894</v>
      </c>
      <c r="C117" s="488" t="s">
        <v>894</v>
      </c>
      <c r="D117" s="488" t="s">
        <v>894</v>
      </c>
      <c r="E117" s="488" t="s">
        <v>882</v>
      </c>
      <c r="F117" s="488" t="s">
        <v>900</v>
      </c>
      <c r="G117" s="488" t="s">
        <v>845</v>
      </c>
      <c r="H117" s="488"/>
      <c r="I117" s="488"/>
      <c r="J117" s="489" t="s">
        <v>1140</v>
      </c>
      <c r="K117" s="490" t="s">
        <v>1141</v>
      </c>
      <c r="L117" s="498">
        <v>80111600</v>
      </c>
      <c r="M117" s="499" t="s">
        <v>1142</v>
      </c>
      <c r="N117" s="498" t="s">
        <v>1143</v>
      </c>
      <c r="O117" s="498">
        <v>11</v>
      </c>
      <c r="P117" s="498" t="s">
        <v>1124</v>
      </c>
      <c r="Q117" s="501">
        <v>2</v>
      </c>
      <c r="R117" s="573">
        <f>84616235.55/11</f>
        <v>7692385.0499999998</v>
      </c>
      <c r="S117" s="502">
        <f>+O117*Q117*R117</f>
        <v>169232471.09999999</v>
      </c>
      <c r="T117" s="502">
        <v>112500000</v>
      </c>
      <c r="U117" s="502">
        <v>112500000</v>
      </c>
      <c r="V117" s="502"/>
      <c r="W117" s="501" t="s">
        <v>1144</v>
      </c>
      <c r="X117" s="607" t="s">
        <v>1145</v>
      </c>
      <c r="Y117" s="567"/>
      <c r="Z117" s="568"/>
      <c r="AA117" s="567"/>
      <c r="AB117" s="567"/>
      <c r="AC117" s="567"/>
      <c r="AD117" s="567"/>
      <c r="AE117" s="567"/>
      <c r="AF117" s="567"/>
      <c r="AG117" s="567"/>
      <c r="AH117" s="567"/>
      <c r="AI117" s="567"/>
      <c r="AJ117" s="567"/>
      <c r="AK117" s="567"/>
      <c r="AL117" s="567"/>
      <c r="AT117" s="606">
        <f>AT116-U116</f>
        <v>-53364224.25</v>
      </c>
    </row>
    <row r="118" spans="1:51" ht="30" x14ac:dyDescent="0.25">
      <c r="A118" s="488" t="s">
        <v>842</v>
      </c>
      <c r="B118" s="488" t="s">
        <v>894</v>
      </c>
      <c r="C118" s="488" t="s">
        <v>894</v>
      </c>
      <c r="D118" s="488" t="s">
        <v>894</v>
      </c>
      <c r="E118" s="488" t="s">
        <v>882</v>
      </c>
      <c r="F118" s="488" t="s">
        <v>900</v>
      </c>
      <c r="G118" s="488" t="s">
        <v>845</v>
      </c>
      <c r="H118" s="488"/>
      <c r="I118" s="488"/>
      <c r="J118" s="489" t="s">
        <v>1140</v>
      </c>
      <c r="K118" s="490" t="s">
        <v>1141</v>
      </c>
      <c r="L118" s="498">
        <v>80111600</v>
      </c>
      <c r="M118" s="499" t="s">
        <v>1146</v>
      </c>
      <c r="N118" s="498" t="s">
        <v>1143</v>
      </c>
      <c r="O118" s="498">
        <v>11</v>
      </c>
      <c r="P118" s="498" t="s">
        <v>1124</v>
      </c>
      <c r="Q118" s="501">
        <v>1</v>
      </c>
      <c r="R118" s="573">
        <f>41800000/11</f>
        <v>3800000</v>
      </c>
      <c r="S118" s="573">
        <f>+O118*Q118*R118</f>
        <v>41800000</v>
      </c>
      <c r="T118" s="573">
        <v>36000000</v>
      </c>
      <c r="U118" s="573">
        <v>36000000</v>
      </c>
      <c r="V118" s="573"/>
      <c r="W118" s="501" t="s">
        <v>1144</v>
      </c>
      <c r="X118" s="607" t="s">
        <v>1145</v>
      </c>
      <c r="Y118" s="567"/>
      <c r="Z118" s="568"/>
      <c r="AA118" s="567"/>
      <c r="AB118" s="567"/>
      <c r="AC118" s="567"/>
      <c r="AD118" s="567"/>
      <c r="AE118" s="567"/>
      <c r="AF118" s="567"/>
      <c r="AG118" s="567"/>
      <c r="AH118" s="567"/>
      <c r="AI118" s="567"/>
      <c r="AJ118" s="567"/>
      <c r="AK118" s="567"/>
      <c r="AL118" s="567"/>
    </row>
    <row r="119" spans="1:51" ht="45" x14ac:dyDescent="0.25">
      <c r="A119" s="608" t="s">
        <v>842</v>
      </c>
      <c r="B119" s="608" t="s">
        <v>894</v>
      </c>
      <c r="C119" s="608" t="s">
        <v>894</v>
      </c>
      <c r="D119" s="608" t="s">
        <v>894</v>
      </c>
      <c r="E119" s="608" t="s">
        <v>882</v>
      </c>
      <c r="F119" s="608" t="s">
        <v>900</v>
      </c>
      <c r="G119" s="608" t="s">
        <v>845</v>
      </c>
      <c r="H119" s="608"/>
      <c r="I119" s="608"/>
      <c r="J119" s="609" t="s">
        <v>1140</v>
      </c>
      <c r="K119" s="610" t="s">
        <v>1141</v>
      </c>
      <c r="L119" s="611">
        <v>80111607</v>
      </c>
      <c r="M119" s="612" t="s">
        <v>1147</v>
      </c>
      <c r="N119" s="611" t="s">
        <v>967</v>
      </c>
      <c r="O119" s="611">
        <v>10</v>
      </c>
      <c r="P119" s="613" t="s">
        <v>1148</v>
      </c>
      <c r="Q119" s="613">
        <v>1</v>
      </c>
      <c r="R119" s="614">
        <v>5150000</v>
      </c>
      <c r="S119" s="615">
        <v>51500000</v>
      </c>
      <c r="T119" s="615">
        <v>36000000</v>
      </c>
      <c r="U119" s="615">
        <v>36000000</v>
      </c>
      <c r="V119" s="615"/>
      <c r="W119" s="616" t="s">
        <v>1149</v>
      </c>
      <c r="X119" s="617" t="s">
        <v>1150</v>
      </c>
      <c r="Y119" s="413" t="s">
        <v>1151</v>
      </c>
      <c r="Z119" s="474"/>
      <c r="AA119" s="413"/>
      <c r="AB119" s="413"/>
      <c r="AC119" s="413"/>
      <c r="AD119" s="413"/>
      <c r="AE119" s="413"/>
      <c r="AF119" s="413"/>
      <c r="AG119" s="413"/>
      <c r="AH119" s="413"/>
      <c r="AI119" s="413"/>
      <c r="AJ119" s="413"/>
      <c r="AK119" s="413"/>
      <c r="AL119" s="413"/>
      <c r="AN119" s="413">
        <v>317730</v>
      </c>
    </row>
    <row r="120" spans="1:51" ht="75" customHeight="1" x14ac:dyDescent="0.25">
      <c r="A120" s="608" t="s">
        <v>842</v>
      </c>
      <c r="B120" s="608" t="s">
        <v>894</v>
      </c>
      <c r="C120" s="608" t="s">
        <v>894</v>
      </c>
      <c r="D120" s="608" t="s">
        <v>894</v>
      </c>
      <c r="E120" s="608" t="s">
        <v>882</v>
      </c>
      <c r="F120" s="608" t="s">
        <v>900</v>
      </c>
      <c r="G120" s="608" t="s">
        <v>845</v>
      </c>
      <c r="H120" s="608"/>
      <c r="I120" s="608"/>
      <c r="J120" s="609" t="s">
        <v>1140</v>
      </c>
      <c r="K120" s="610" t="s">
        <v>1141</v>
      </c>
      <c r="L120" s="611">
        <v>80111607</v>
      </c>
      <c r="M120" s="612" t="s">
        <v>1152</v>
      </c>
      <c r="N120" s="611" t="s">
        <v>1153</v>
      </c>
      <c r="O120" s="611">
        <v>10</v>
      </c>
      <c r="P120" s="613" t="s">
        <v>1148</v>
      </c>
      <c r="Q120" s="613">
        <v>1</v>
      </c>
      <c r="R120" s="614">
        <v>5350000</v>
      </c>
      <c r="S120" s="615">
        <v>53500000</v>
      </c>
      <c r="T120" s="615">
        <v>41250000</v>
      </c>
      <c r="U120" s="615">
        <v>41250000</v>
      </c>
      <c r="V120" s="615"/>
      <c r="W120" s="616" t="s">
        <v>1149</v>
      </c>
      <c r="X120" s="617" t="s">
        <v>1150</v>
      </c>
      <c r="Y120" s="413" t="s">
        <v>1151</v>
      </c>
      <c r="Z120" s="474"/>
      <c r="AA120" s="413"/>
      <c r="AB120" s="413"/>
      <c r="AC120" s="413"/>
      <c r="AD120" s="413"/>
      <c r="AE120" s="413"/>
      <c r="AF120" s="413"/>
      <c r="AG120" s="413"/>
      <c r="AH120" s="413"/>
      <c r="AI120" s="413"/>
      <c r="AJ120" s="413"/>
      <c r="AK120" s="413"/>
      <c r="AL120" s="413"/>
    </row>
    <row r="121" spans="1:51" ht="75" customHeight="1" x14ac:dyDescent="0.25">
      <c r="A121" s="488" t="s">
        <v>842</v>
      </c>
      <c r="B121" s="488" t="s">
        <v>894</v>
      </c>
      <c r="C121" s="488" t="s">
        <v>894</v>
      </c>
      <c r="D121" s="488" t="s">
        <v>894</v>
      </c>
      <c r="E121" s="488" t="s">
        <v>882</v>
      </c>
      <c r="F121" s="488" t="s">
        <v>900</v>
      </c>
      <c r="G121" s="488" t="s">
        <v>845</v>
      </c>
      <c r="H121" s="488"/>
      <c r="I121" s="488"/>
      <c r="J121" s="489" t="s">
        <v>1140</v>
      </c>
      <c r="K121" s="490" t="s">
        <v>1141</v>
      </c>
      <c r="L121" s="611">
        <v>80111607</v>
      </c>
      <c r="M121" s="618" t="s">
        <v>1154</v>
      </c>
      <c r="N121" s="498" t="s">
        <v>1153</v>
      </c>
      <c r="O121" s="498">
        <v>10</v>
      </c>
      <c r="P121" s="501" t="s">
        <v>1148</v>
      </c>
      <c r="Q121" s="501">
        <v>1</v>
      </c>
      <c r="R121" s="573">
        <v>5350000</v>
      </c>
      <c r="S121" s="502">
        <v>53500000</v>
      </c>
      <c r="T121" s="502">
        <v>41250000</v>
      </c>
      <c r="U121" s="502">
        <v>41250000</v>
      </c>
      <c r="V121" s="502"/>
      <c r="W121" s="503" t="s">
        <v>1149</v>
      </c>
      <c r="X121" s="619" t="s">
        <v>1150</v>
      </c>
      <c r="Y121" s="412" t="s">
        <v>1151</v>
      </c>
      <c r="Z121" s="408"/>
    </row>
    <row r="122" spans="1:51" ht="45" x14ac:dyDescent="0.25">
      <c r="A122" s="488" t="s">
        <v>842</v>
      </c>
      <c r="B122" s="488" t="s">
        <v>894</v>
      </c>
      <c r="C122" s="488" t="s">
        <v>894</v>
      </c>
      <c r="D122" s="488" t="s">
        <v>894</v>
      </c>
      <c r="E122" s="488" t="s">
        <v>882</v>
      </c>
      <c r="F122" s="488" t="s">
        <v>900</v>
      </c>
      <c r="G122" s="488" t="s">
        <v>845</v>
      </c>
      <c r="H122" s="488"/>
      <c r="I122" s="488"/>
      <c r="J122" s="489" t="s">
        <v>1140</v>
      </c>
      <c r="K122" s="490" t="s">
        <v>1141</v>
      </c>
      <c r="L122" s="498">
        <v>80111600</v>
      </c>
      <c r="M122" s="499" t="s">
        <v>1155</v>
      </c>
      <c r="N122" s="498" t="s">
        <v>1143</v>
      </c>
      <c r="O122" s="498">
        <v>11</v>
      </c>
      <c r="P122" s="498" t="s">
        <v>1124</v>
      </c>
      <c r="Q122" s="501">
        <v>1</v>
      </c>
      <c r="R122" s="501">
        <f>S122/O122</f>
        <v>3800000</v>
      </c>
      <c r="S122" s="502">
        <v>41800000</v>
      </c>
      <c r="T122" s="502">
        <v>41250000</v>
      </c>
      <c r="U122" s="502">
        <v>41250000</v>
      </c>
      <c r="V122" s="502"/>
      <c r="W122" s="501" t="s">
        <v>1144</v>
      </c>
      <c r="X122" s="607" t="s">
        <v>1145</v>
      </c>
      <c r="Z122" s="408"/>
    </row>
    <row r="123" spans="1:51" ht="45" x14ac:dyDescent="0.25">
      <c r="A123" s="608" t="s">
        <v>842</v>
      </c>
      <c r="B123" s="608" t="s">
        <v>894</v>
      </c>
      <c r="C123" s="608" t="s">
        <v>894</v>
      </c>
      <c r="D123" s="608" t="s">
        <v>894</v>
      </c>
      <c r="E123" s="608" t="s">
        <v>882</v>
      </c>
      <c r="F123" s="608" t="s">
        <v>900</v>
      </c>
      <c r="G123" s="608" t="s">
        <v>845</v>
      </c>
      <c r="H123" s="608"/>
      <c r="I123" s="608"/>
      <c r="J123" s="609" t="s">
        <v>1140</v>
      </c>
      <c r="K123" s="610" t="s">
        <v>1141</v>
      </c>
      <c r="L123" s="611">
        <v>80111600</v>
      </c>
      <c r="M123" s="620" t="s">
        <v>1156</v>
      </c>
      <c r="N123" s="621" t="s">
        <v>1143</v>
      </c>
      <c r="O123" s="611">
        <v>11</v>
      </c>
      <c r="P123" s="622" t="s">
        <v>1157</v>
      </c>
      <c r="Q123" s="611">
        <v>1</v>
      </c>
      <c r="R123" s="623">
        <v>6000000</v>
      </c>
      <c r="S123" s="615">
        <f>+R123*O123</f>
        <v>66000000</v>
      </c>
      <c r="T123" s="615">
        <v>36000000</v>
      </c>
      <c r="U123" s="615">
        <v>36000000</v>
      </c>
      <c r="V123" s="615"/>
      <c r="W123" s="616" t="s">
        <v>1158</v>
      </c>
      <c r="X123" s="607" t="s">
        <v>1159</v>
      </c>
      <c r="Y123" s="413" t="s">
        <v>1151</v>
      </c>
      <c r="Z123" s="474"/>
      <c r="AA123" s="413"/>
      <c r="AB123" s="413"/>
      <c r="AC123" s="413"/>
      <c r="AD123" s="413"/>
      <c r="AE123" s="413"/>
      <c r="AF123" s="413"/>
      <c r="AG123" s="413"/>
      <c r="AH123" s="413"/>
      <c r="AI123" s="413"/>
      <c r="AJ123" s="413"/>
      <c r="AK123" s="413"/>
      <c r="AL123" s="413"/>
    </row>
    <row r="124" spans="1:51" ht="45" x14ac:dyDescent="0.25">
      <c r="A124" s="488" t="s">
        <v>842</v>
      </c>
      <c r="B124" s="488" t="s">
        <v>894</v>
      </c>
      <c r="C124" s="488" t="s">
        <v>894</v>
      </c>
      <c r="D124" s="488" t="s">
        <v>894</v>
      </c>
      <c r="E124" s="488" t="s">
        <v>882</v>
      </c>
      <c r="F124" s="488" t="s">
        <v>900</v>
      </c>
      <c r="G124" s="488" t="s">
        <v>845</v>
      </c>
      <c r="H124" s="488"/>
      <c r="I124" s="488"/>
      <c r="J124" s="489" t="s">
        <v>1140</v>
      </c>
      <c r="K124" s="490" t="s">
        <v>1141</v>
      </c>
      <c r="L124" s="624">
        <v>80111603</v>
      </c>
      <c r="M124" s="618" t="s">
        <v>1160</v>
      </c>
      <c r="N124" s="624" t="s">
        <v>983</v>
      </c>
      <c r="O124" s="624">
        <v>6</v>
      </c>
      <c r="P124" s="624" t="s">
        <v>1161</v>
      </c>
      <c r="Q124" s="624">
        <v>1</v>
      </c>
      <c r="R124" s="501">
        <f>S124/O124</f>
        <v>6250000</v>
      </c>
      <c r="S124" s="625">
        <v>37500000</v>
      </c>
      <c r="T124" s="502">
        <v>36000000</v>
      </c>
      <c r="U124" s="502">
        <v>36000000</v>
      </c>
      <c r="V124" s="502"/>
      <c r="W124" s="624" t="s">
        <v>1158</v>
      </c>
      <c r="X124" s="607" t="s">
        <v>1159</v>
      </c>
      <c r="Y124" s="412" t="s">
        <v>965</v>
      </c>
      <c r="Z124" s="408"/>
    </row>
    <row r="125" spans="1:51" ht="30" x14ac:dyDescent="0.25">
      <c r="A125" s="488" t="s">
        <v>842</v>
      </c>
      <c r="B125" s="488" t="s">
        <v>894</v>
      </c>
      <c r="C125" s="488" t="s">
        <v>894</v>
      </c>
      <c r="D125" s="488" t="s">
        <v>894</v>
      </c>
      <c r="E125" s="488" t="s">
        <v>882</v>
      </c>
      <c r="F125" s="488" t="s">
        <v>900</v>
      </c>
      <c r="G125" s="488" t="s">
        <v>845</v>
      </c>
      <c r="H125" s="488"/>
      <c r="I125" s="488"/>
      <c r="J125" s="489" t="s">
        <v>1140</v>
      </c>
      <c r="K125" s="490" t="s">
        <v>1141</v>
      </c>
      <c r="L125" s="624">
        <v>80111603</v>
      </c>
      <c r="M125" s="618" t="s">
        <v>1163</v>
      </c>
      <c r="N125" s="624" t="s">
        <v>983</v>
      </c>
      <c r="O125" s="624">
        <v>6</v>
      </c>
      <c r="P125" s="624" t="s">
        <v>1161</v>
      </c>
      <c r="Q125" s="624">
        <v>1</v>
      </c>
      <c r="R125" s="501">
        <f>S125/O125</f>
        <v>6250000</v>
      </c>
      <c r="S125" s="625">
        <v>37500000</v>
      </c>
      <c r="T125" s="502">
        <v>48000000</v>
      </c>
      <c r="U125" s="502">
        <v>48000000</v>
      </c>
      <c r="V125" s="502"/>
      <c r="W125" s="624" t="s">
        <v>1158</v>
      </c>
      <c r="X125" s="607" t="s">
        <v>1159</v>
      </c>
      <c r="Y125" s="412" t="s">
        <v>965</v>
      </c>
      <c r="Z125" s="408"/>
    </row>
    <row r="126" spans="1:51" ht="30" x14ac:dyDescent="0.25">
      <c r="A126" s="488" t="s">
        <v>842</v>
      </c>
      <c r="B126" s="488" t="s">
        <v>894</v>
      </c>
      <c r="C126" s="488" t="s">
        <v>894</v>
      </c>
      <c r="D126" s="488" t="s">
        <v>894</v>
      </c>
      <c r="E126" s="488" t="s">
        <v>882</v>
      </c>
      <c r="F126" s="488" t="s">
        <v>900</v>
      </c>
      <c r="G126" s="488" t="s">
        <v>845</v>
      </c>
      <c r="H126" s="488"/>
      <c r="I126" s="488"/>
      <c r="J126" s="489" t="s">
        <v>1140</v>
      </c>
      <c r="K126" s="490" t="s">
        <v>1141</v>
      </c>
      <c r="L126" s="498"/>
      <c r="M126" s="499" t="s">
        <v>1164</v>
      </c>
      <c r="N126" s="562" t="s">
        <v>967</v>
      </c>
      <c r="O126" s="562">
        <v>1</v>
      </c>
      <c r="P126" s="501" t="s">
        <v>55</v>
      </c>
      <c r="Q126" s="501">
        <v>1</v>
      </c>
      <c r="R126" s="573">
        <v>200000</v>
      </c>
      <c r="S126" s="502">
        <f>+R126</f>
        <v>200000</v>
      </c>
      <c r="T126" s="502"/>
      <c r="U126" s="502">
        <v>200000</v>
      </c>
      <c r="V126" s="502"/>
      <c r="W126" s="578" t="s">
        <v>1001</v>
      </c>
      <c r="X126" s="607" t="s">
        <v>1002</v>
      </c>
      <c r="Y126" s="567" t="s">
        <v>965</v>
      </c>
      <c r="Z126" s="568"/>
      <c r="AA126" s="567"/>
      <c r="AB126" s="567"/>
      <c r="AC126" s="567"/>
      <c r="AD126" s="567"/>
      <c r="AE126" s="567"/>
      <c r="AF126" s="567"/>
      <c r="AG126" s="567"/>
      <c r="AH126" s="567"/>
      <c r="AI126" s="567"/>
      <c r="AJ126" s="567"/>
      <c r="AK126" s="567"/>
      <c r="AL126" s="567"/>
      <c r="AX126" s="413" t="s">
        <v>1165</v>
      </c>
      <c r="AY126" s="606">
        <f>AX126-AT127</f>
        <v>78117824.75</v>
      </c>
    </row>
    <row r="127" spans="1:51" ht="38.25" x14ac:dyDescent="0.25">
      <c r="A127" s="545" t="s">
        <v>842</v>
      </c>
      <c r="B127" s="545" t="s">
        <v>894</v>
      </c>
      <c r="C127" s="545" t="s">
        <v>894</v>
      </c>
      <c r="D127" s="545" t="s">
        <v>894</v>
      </c>
      <c r="E127" s="545" t="s">
        <v>882</v>
      </c>
      <c r="F127" s="545" t="s">
        <v>862</v>
      </c>
      <c r="G127" s="545"/>
      <c r="H127" s="545"/>
      <c r="I127" s="545"/>
      <c r="J127" s="546" t="s">
        <v>1166</v>
      </c>
      <c r="K127" s="547" t="s">
        <v>1167</v>
      </c>
      <c r="L127" s="548"/>
      <c r="M127" s="549" t="s">
        <v>1167</v>
      </c>
      <c r="N127" s="548"/>
      <c r="O127" s="550"/>
      <c r="P127" s="551"/>
      <c r="Q127" s="551"/>
      <c r="R127" s="552"/>
      <c r="S127" s="553">
        <f>SUM(S128:S154)</f>
        <v>1353947232.5</v>
      </c>
      <c r="T127" s="553">
        <f>SUM(T128:T154)</f>
        <v>833826842</v>
      </c>
      <c r="U127" s="553">
        <f>SUM(U128:U154)</f>
        <v>843826842</v>
      </c>
      <c r="V127" s="553"/>
      <c r="W127" s="626"/>
      <c r="X127" s="627"/>
      <c r="Y127" s="556"/>
      <c r="Z127" s="556"/>
      <c r="AA127" s="556"/>
      <c r="AB127" s="556"/>
      <c r="AC127" s="556"/>
      <c r="AD127" s="556"/>
      <c r="AE127" s="556"/>
      <c r="AF127" s="556"/>
      <c r="AG127" s="556"/>
      <c r="AH127" s="556"/>
      <c r="AI127" s="556"/>
      <c r="AJ127" s="556"/>
      <c r="AK127" s="556"/>
      <c r="AL127" s="556"/>
      <c r="AT127" s="553">
        <v>852073241.25</v>
      </c>
      <c r="AU127" s="606">
        <f>AT127+AT117</f>
        <v>798709017</v>
      </c>
    </row>
    <row r="128" spans="1:51" ht="45" x14ac:dyDescent="0.25">
      <c r="A128" s="488" t="s">
        <v>842</v>
      </c>
      <c r="B128" s="488" t="s">
        <v>894</v>
      </c>
      <c r="C128" s="488" t="s">
        <v>894</v>
      </c>
      <c r="D128" s="488" t="s">
        <v>894</v>
      </c>
      <c r="E128" s="488" t="s">
        <v>882</v>
      </c>
      <c r="F128" s="488" t="s">
        <v>862</v>
      </c>
      <c r="G128" s="488" t="s">
        <v>845</v>
      </c>
      <c r="H128" s="488" t="s">
        <v>976</v>
      </c>
      <c r="I128" s="488"/>
      <c r="J128" s="489" t="s">
        <v>1168</v>
      </c>
      <c r="K128" s="490" t="s">
        <v>1169</v>
      </c>
      <c r="L128" s="498">
        <v>80111600</v>
      </c>
      <c r="M128" s="499" t="s">
        <v>1170</v>
      </c>
      <c r="N128" s="498" t="s">
        <v>858</v>
      </c>
      <c r="O128" s="498">
        <v>10</v>
      </c>
      <c r="P128" s="501" t="s">
        <v>1124</v>
      </c>
      <c r="Q128" s="501">
        <v>1</v>
      </c>
      <c r="R128" s="573">
        <f>S128/O128</f>
        <v>2865000</v>
      </c>
      <c r="S128" s="502">
        <v>28650000</v>
      </c>
      <c r="T128" s="615">
        <v>18750000</v>
      </c>
      <c r="U128" s="615">
        <v>18750000</v>
      </c>
      <c r="V128" s="502"/>
      <c r="W128" s="498" t="s">
        <v>1171</v>
      </c>
      <c r="X128" s="607" t="s">
        <v>1172</v>
      </c>
      <c r="Y128" s="412" t="s">
        <v>1173</v>
      </c>
      <c r="Z128" s="408"/>
      <c r="AT128" s="606">
        <f>AT127-U127</f>
        <v>8246399.25</v>
      </c>
      <c r="AU128" s="606">
        <f>AU127-U127</f>
        <v>-45117825</v>
      </c>
    </row>
    <row r="129" spans="1:41" ht="60" x14ac:dyDescent="0.25">
      <c r="A129" s="608" t="s">
        <v>842</v>
      </c>
      <c r="B129" s="608" t="s">
        <v>894</v>
      </c>
      <c r="C129" s="608" t="s">
        <v>894</v>
      </c>
      <c r="D129" s="608" t="s">
        <v>894</v>
      </c>
      <c r="E129" s="608" t="s">
        <v>882</v>
      </c>
      <c r="F129" s="608" t="s">
        <v>862</v>
      </c>
      <c r="G129" s="608" t="s">
        <v>845</v>
      </c>
      <c r="H129" s="608" t="s">
        <v>976</v>
      </c>
      <c r="I129" s="608"/>
      <c r="J129" s="609" t="s">
        <v>1168</v>
      </c>
      <c r="K129" s="610" t="s">
        <v>1169</v>
      </c>
      <c r="L129" s="628">
        <v>80111600</v>
      </c>
      <c r="M129" s="612" t="s">
        <v>1174</v>
      </c>
      <c r="N129" s="628" t="s">
        <v>967</v>
      </c>
      <c r="O129" s="628">
        <v>11</v>
      </c>
      <c r="P129" s="628" t="s">
        <v>1083</v>
      </c>
      <c r="Q129" s="628">
        <v>1</v>
      </c>
      <c r="R129" s="629">
        <v>4500000</v>
      </c>
      <c r="S129" s="630">
        <v>49500000</v>
      </c>
      <c r="T129" s="615">
        <v>36000000</v>
      </c>
      <c r="U129" s="615">
        <v>36000000</v>
      </c>
      <c r="V129" s="630"/>
      <c r="W129" s="628" t="s">
        <v>1175</v>
      </c>
      <c r="X129" s="631" t="s">
        <v>1176</v>
      </c>
      <c r="Y129" s="413" t="s">
        <v>1151</v>
      </c>
      <c r="Z129" s="413"/>
      <c r="AA129" s="413"/>
      <c r="AB129" s="413"/>
      <c r="AC129" s="413"/>
      <c r="AD129" s="413"/>
      <c r="AE129" s="413"/>
      <c r="AF129" s="413"/>
      <c r="AG129" s="413"/>
      <c r="AH129" s="413"/>
      <c r="AI129" s="413"/>
      <c r="AJ129" s="413"/>
      <c r="AK129" s="413"/>
      <c r="AL129" s="413"/>
    </row>
    <row r="130" spans="1:41" ht="37.35" customHeight="1" x14ac:dyDescent="0.25">
      <c r="A130" s="488" t="s">
        <v>842</v>
      </c>
      <c r="B130" s="488" t="s">
        <v>894</v>
      </c>
      <c r="C130" s="488" t="s">
        <v>894</v>
      </c>
      <c r="D130" s="488" t="s">
        <v>894</v>
      </c>
      <c r="E130" s="488" t="s">
        <v>882</v>
      </c>
      <c r="F130" s="488" t="s">
        <v>862</v>
      </c>
      <c r="G130" s="488" t="s">
        <v>845</v>
      </c>
      <c r="H130" s="488" t="s">
        <v>976</v>
      </c>
      <c r="I130" s="488"/>
      <c r="J130" s="509" t="s">
        <v>1168</v>
      </c>
      <c r="K130" s="490" t="s">
        <v>1169</v>
      </c>
      <c r="L130" s="498">
        <v>80111600</v>
      </c>
      <c r="M130" s="499" t="s">
        <v>1177</v>
      </c>
      <c r="N130" s="498" t="s">
        <v>858</v>
      </c>
      <c r="O130" s="498">
        <v>10</v>
      </c>
      <c r="P130" s="498" t="s">
        <v>1124</v>
      </c>
      <c r="Q130" s="501">
        <v>2</v>
      </c>
      <c r="R130" s="501">
        <v>68958500</v>
      </c>
      <c r="S130" s="502">
        <v>137917000</v>
      </c>
      <c r="T130" s="615">
        <v>48750000</v>
      </c>
      <c r="U130" s="615">
        <v>48750000</v>
      </c>
      <c r="V130" s="502"/>
      <c r="W130" s="498" t="s">
        <v>1171</v>
      </c>
      <c r="X130" s="607" t="s">
        <v>1172</v>
      </c>
      <c r="Y130" s="412" t="s">
        <v>1173</v>
      </c>
      <c r="Z130" s="408"/>
    </row>
    <row r="131" spans="1:41" ht="45" x14ac:dyDescent="0.25">
      <c r="A131" s="488" t="s">
        <v>842</v>
      </c>
      <c r="B131" s="488" t="s">
        <v>894</v>
      </c>
      <c r="C131" s="488" t="s">
        <v>894</v>
      </c>
      <c r="D131" s="488" t="s">
        <v>894</v>
      </c>
      <c r="E131" s="488" t="s">
        <v>882</v>
      </c>
      <c r="F131" s="488" t="s">
        <v>862</v>
      </c>
      <c r="G131" s="488" t="s">
        <v>845</v>
      </c>
      <c r="H131" s="488" t="s">
        <v>976</v>
      </c>
      <c r="I131" s="488"/>
      <c r="J131" s="489" t="s">
        <v>1168</v>
      </c>
      <c r="K131" s="490" t="s">
        <v>1169</v>
      </c>
      <c r="L131" s="498">
        <v>80111600</v>
      </c>
      <c r="M131" s="498" t="s">
        <v>1178</v>
      </c>
      <c r="N131" s="498" t="s">
        <v>1179</v>
      </c>
      <c r="O131" s="498">
        <v>11</v>
      </c>
      <c r="P131" s="498" t="s">
        <v>1180</v>
      </c>
      <c r="Q131" s="501">
        <v>1</v>
      </c>
      <c r="R131" s="501">
        <v>3500000</v>
      </c>
      <c r="S131" s="573">
        <f>+O131*R131</f>
        <v>38500000</v>
      </c>
      <c r="T131" s="614">
        <v>18750000</v>
      </c>
      <c r="U131" s="614">
        <v>18750000</v>
      </c>
      <c r="V131" s="573"/>
      <c r="W131" s="501" t="s">
        <v>1181</v>
      </c>
      <c r="X131" s="607" t="s">
        <v>1182</v>
      </c>
      <c r="Y131" s="412" t="s">
        <v>1183</v>
      </c>
      <c r="Z131" s="408"/>
    </row>
    <row r="132" spans="1:41" ht="45" x14ac:dyDescent="0.25">
      <c r="A132" s="488" t="s">
        <v>842</v>
      </c>
      <c r="B132" s="488" t="s">
        <v>894</v>
      </c>
      <c r="C132" s="488" t="s">
        <v>894</v>
      </c>
      <c r="D132" s="488" t="s">
        <v>894</v>
      </c>
      <c r="E132" s="488" t="s">
        <v>882</v>
      </c>
      <c r="F132" s="488" t="s">
        <v>862</v>
      </c>
      <c r="G132" s="488" t="s">
        <v>845</v>
      </c>
      <c r="H132" s="488" t="s">
        <v>976</v>
      </c>
      <c r="I132" s="488"/>
      <c r="J132" s="489" t="s">
        <v>1168</v>
      </c>
      <c r="K132" s="490" t="s">
        <v>1169</v>
      </c>
      <c r="L132" s="498">
        <v>80111600</v>
      </c>
      <c r="M132" s="498" t="s">
        <v>1184</v>
      </c>
      <c r="N132" s="498" t="s">
        <v>1179</v>
      </c>
      <c r="O132" s="498">
        <v>11</v>
      </c>
      <c r="P132" s="498" t="s">
        <v>1180</v>
      </c>
      <c r="Q132" s="501">
        <v>1</v>
      </c>
      <c r="R132" s="501">
        <v>3500000</v>
      </c>
      <c r="S132" s="573">
        <f>+O132*R132</f>
        <v>38500000</v>
      </c>
      <c r="T132" s="614">
        <v>24000000</v>
      </c>
      <c r="U132" s="614">
        <v>24000000</v>
      </c>
      <c r="V132" s="573"/>
      <c r="W132" s="501" t="s">
        <v>1181</v>
      </c>
      <c r="X132" s="607" t="s">
        <v>1182</v>
      </c>
      <c r="Y132" s="412" t="s">
        <v>1183</v>
      </c>
      <c r="Z132" s="408"/>
    </row>
    <row r="133" spans="1:41" ht="38.25" x14ac:dyDescent="0.25">
      <c r="A133" s="488" t="s">
        <v>842</v>
      </c>
      <c r="B133" s="488" t="s">
        <v>894</v>
      </c>
      <c r="C133" s="488" t="s">
        <v>894</v>
      </c>
      <c r="D133" s="488" t="s">
        <v>894</v>
      </c>
      <c r="E133" s="488" t="s">
        <v>882</v>
      </c>
      <c r="F133" s="488" t="s">
        <v>862</v>
      </c>
      <c r="G133" s="488" t="s">
        <v>845</v>
      </c>
      <c r="H133" s="488" t="s">
        <v>976</v>
      </c>
      <c r="I133" s="488"/>
      <c r="J133" s="489" t="s">
        <v>1168</v>
      </c>
      <c r="K133" s="490" t="s">
        <v>1169</v>
      </c>
      <c r="L133" s="498">
        <v>80111600</v>
      </c>
      <c r="M133" s="499" t="s">
        <v>1185</v>
      </c>
      <c r="N133" s="498" t="s">
        <v>1143</v>
      </c>
      <c r="O133" s="498">
        <v>11</v>
      </c>
      <c r="P133" s="501" t="s">
        <v>1124</v>
      </c>
      <c r="Q133" s="501">
        <v>1</v>
      </c>
      <c r="R133" s="632">
        <f>S133/O133</f>
        <v>3898807.5</v>
      </c>
      <c r="S133" s="502">
        <v>42886882.5</v>
      </c>
      <c r="T133" s="615">
        <v>36000000</v>
      </c>
      <c r="U133" s="615">
        <v>36000000</v>
      </c>
      <c r="V133" s="502"/>
      <c r="W133" s="501" t="s">
        <v>1144</v>
      </c>
      <c r="X133" s="607" t="s">
        <v>1145</v>
      </c>
      <c r="Z133" s="408"/>
    </row>
    <row r="134" spans="1:41" ht="75" x14ac:dyDescent="0.25">
      <c r="A134" s="488" t="s">
        <v>842</v>
      </c>
      <c r="B134" s="488" t="s">
        <v>894</v>
      </c>
      <c r="C134" s="488" t="s">
        <v>894</v>
      </c>
      <c r="D134" s="488" t="s">
        <v>894</v>
      </c>
      <c r="E134" s="488" t="s">
        <v>882</v>
      </c>
      <c r="F134" s="488" t="s">
        <v>862</v>
      </c>
      <c r="G134" s="488" t="s">
        <v>845</v>
      </c>
      <c r="H134" s="488" t="s">
        <v>976</v>
      </c>
      <c r="I134" s="488"/>
      <c r="J134" s="489" t="s">
        <v>1168</v>
      </c>
      <c r="K134" s="490" t="s">
        <v>1169</v>
      </c>
      <c r="L134" s="498">
        <v>80111600</v>
      </c>
      <c r="M134" s="498" t="s">
        <v>1186</v>
      </c>
      <c r="N134" s="498" t="s">
        <v>1179</v>
      </c>
      <c r="O134" s="498">
        <v>10</v>
      </c>
      <c r="P134" s="498" t="s">
        <v>1161</v>
      </c>
      <c r="Q134" s="501">
        <v>1</v>
      </c>
      <c r="R134" s="501">
        <f>S134/O134</f>
        <v>2650000</v>
      </c>
      <c r="S134" s="502">
        <v>26500000</v>
      </c>
      <c r="T134" s="615">
        <v>24000000</v>
      </c>
      <c r="U134" s="615">
        <v>24000000</v>
      </c>
      <c r="V134" s="502"/>
      <c r="W134" s="501" t="s">
        <v>1187</v>
      </c>
      <c r="X134" s="607" t="s">
        <v>1188</v>
      </c>
      <c r="Z134" s="408"/>
    </row>
    <row r="135" spans="1:41" ht="75" x14ac:dyDescent="0.25">
      <c r="A135" s="488" t="s">
        <v>842</v>
      </c>
      <c r="B135" s="488" t="s">
        <v>894</v>
      </c>
      <c r="C135" s="488" t="s">
        <v>894</v>
      </c>
      <c r="D135" s="488" t="s">
        <v>894</v>
      </c>
      <c r="E135" s="488" t="s">
        <v>882</v>
      </c>
      <c r="F135" s="488" t="s">
        <v>862</v>
      </c>
      <c r="G135" s="488" t="s">
        <v>845</v>
      </c>
      <c r="H135" s="488" t="s">
        <v>976</v>
      </c>
      <c r="I135" s="488"/>
      <c r="J135" s="489" t="s">
        <v>1168</v>
      </c>
      <c r="K135" s="490" t="s">
        <v>1169</v>
      </c>
      <c r="L135" s="498">
        <v>80111600</v>
      </c>
      <c r="M135" s="611" t="s">
        <v>1189</v>
      </c>
      <c r="N135" s="498" t="s">
        <v>1179</v>
      </c>
      <c r="O135" s="611">
        <v>10</v>
      </c>
      <c r="P135" s="611" t="s">
        <v>1161</v>
      </c>
      <c r="Q135" s="613">
        <v>1</v>
      </c>
      <c r="R135" s="613">
        <f>S135/O135</f>
        <v>2650000</v>
      </c>
      <c r="S135" s="615">
        <v>26500000</v>
      </c>
      <c r="T135" s="615">
        <v>24000000</v>
      </c>
      <c r="U135" s="615">
        <v>24000000</v>
      </c>
      <c r="V135" s="502"/>
      <c r="W135" s="501" t="s">
        <v>1187</v>
      </c>
      <c r="X135" s="607" t="s">
        <v>1188</v>
      </c>
      <c r="Z135" s="408"/>
    </row>
    <row r="136" spans="1:41" ht="75" x14ac:dyDescent="0.25">
      <c r="A136" s="488" t="s">
        <v>842</v>
      </c>
      <c r="B136" s="488" t="s">
        <v>894</v>
      </c>
      <c r="C136" s="488" t="s">
        <v>894</v>
      </c>
      <c r="D136" s="488" t="s">
        <v>894</v>
      </c>
      <c r="E136" s="488" t="s">
        <v>882</v>
      </c>
      <c r="F136" s="488" t="s">
        <v>862</v>
      </c>
      <c r="G136" s="488" t="s">
        <v>845</v>
      </c>
      <c r="H136" s="488" t="s">
        <v>976</v>
      </c>
      <c r="I136" s="488"/>
      <c r="J136" s="489" t="s">
        <v>1168</v>
      </c>
      <c r="K136" s="490" t="s">
        <v>1169</v>
      </c>
      <c r="L136" s="498">
        <v>80111600</v>
      </c>
      <c r="M136" s="498" t="s">
        <v>1190</v>
      </c>
      <c r="N136" s="498" t="s">
        <v>1179</v>
      </c>
      <c r="O136" s="498">
        <v>10</v>
      </c>
      <c r="P136" s="498" t="s">
        <v>1161</v>
      </c>
      <c r="Q136" s="501">
        <v>1</v>
      </c>
      <c r="R136" s="501">
        <f>S136/O136</f>
        <v>5150000</v>
      </c>
      <c r="S136" s="502">
        <v>51500000</v>
      </c>
      <c r="T136" s="615">
        <v>36000000</v>
      </c>
      <c r="U136" s="615">
        <v>36000000</v>
      </c>
      <c r="V136" s="502"/>
      <c r="W136" s="501" t="s">
        <v>1187</v>
      </c>
      <c r="X136" s="607" t="s">
        <v>1188</v>
      </c>
      <c r="Y136" s="412" t="s">
        <v>1191</v>
      </c>
      <c r="Z136" s="408"/>
    </row>
    <row r="137" spans="1:41" ht="45" x14ac:dyDescent="0.25">
      <c r="A137" s="488" t="s">
        <v>842</v>
      </c>
      <c r="B137" s="488" t="s">
        <v>894</v>
      </c>
      <c r="C137" s="488" t="s">
        <v>894</v>
      </c>
      <c r="D137" s="488" t="s">
        <v>894</v>
      </c>
      <c r="E137" s="488" t="s">
        <v>882</v>
      </c>
      <c r="F137" s="488" t="s">
        <v>862</v>
      </c>
      <c r="G137" s="488" t="s">
        <v>845</v>
      </c>
      <c r="H137" s="488" t="s">
        <v>976</v>
      </c>
      <c r="I137" s="488"/>
      <c r="J137" s="489" t="s">
        <v>1168</v>
      </c>
      <c r="K137" s="490" t="s">
        <v>1169</v>
      </c>
      <c r="L137" s="498">
        <v>80101511</v>
      </c>
      <c r="M137" s="499" t="s">
        <v>1192</v>
      </c>
      <c r="N137" s="498" t="s">
        <v>858</v>
      </c>
      <c r="O137" s="579">
        <v>12</v>
      </c>
      <c r="P137" s="498" t="s">
        <v>1161</v>
      </c>
      <c r="Q137" s="501">
        <v>1</v>
      </c>
      <c r="R137" s="580">
        <v>12000000</v>
      </c>
      <c r="S137" s="502">
        <v>12000000</v>
      </c>
      <c r="T137" s="615">
        <v>12000000</v>
      </c>
      <c r="U137" s="615">
        <v>12000000</v>
      </c>
      <c r="V137" s="502"/>
      <c r="W137" s="503" t="s">
        <v>859</v>
      </c>
      <c r="X137" s="557" t="s">
        <v>860</v>
      </c>
      <c r="Y137" s="567" t="s">
        <v>965</v>
      </c>
      <c r="Z137" s="568"/>
      <c r="AA137" s="567"/>
      <c r="AB137" s="567"/>
      <c r="AC137" s="567"/>
      <c r="AD137" s="567"/>
      <c r="AE137" s="567"/>
      <c r="AF137" s="567"/>
      <c r="AG137" s="567"/>
      <c r="AH137" s="567"/>
      <c r="AI137" s="567"/>
      <c r="AJ137" s="567"/>
      <c r="AK137" s="567"/>
      <c r="AL137" s="567"/>
    </row>
    <row r="138" spans="1:41" ht="38.25" x14ac:dyDescent="0.25">
      <c r="A138" s="508" t="s">
        <v>842</v>
      </c>
      <c r="B138" s="508" t="s">
        <v>894</v>
      </c>
      <c r="C138" s="508" t="s">
        <v>894</v>
      </c>
      <c r="D138" s="508" t="s">
        <v>894</v>
      </c>
      <c r="E138" s="508" t="s">
        <v>882</v>
      </c>
      <c r="F138" s="508" t="s">
        <v>862</v>
      </c>
      <c r="G138" s="508" t="s">
        <v>845</v>
      </c>
      <c r="H138" s="508" t="s">
        <v>976</v>
      </c>
      <c r="I138" s="488"/>
      <c r="J138" s="509" t="s">
        <v>1168</v>
      </c>
      <c r="K138" s="490" t="s">
        <v>1169</v>
      </c>
      <c r="L138" s="498">
        <v>80101505</v>
      </c>
      <c r="M138" s="499" t="s">
        <v>1193</v>
      </c>
      <c r="N138" s="498" t="s">
        <v>858</v>
      </c>
      <c r="O138" s="579">
        <v>11</v>
      </c>
      <c r="P138" s="498" t="s">
        <v>1161</v>
      </c>
      <c r="Q138" s="501">
        <v>1</v>
      </c>
      <c r="R138" s="580">
        <v>3000000</v>
      </c>
      <c r="S138" s="580">
        <v>33000000</v>
      </c>
      <c r="T138" s="633">
        <v>24000000</v>
      </c>
      <c r="U138" s="633">
        <v>24000000</v>
      </c>
      <c r="V138" s="580"/>
      <c r="W138" s="503" t="s">
        <v>859</v>
      </c>
      <c r="X138" s="557" t="s">
        <v>860</v>
      </c>
      <c r="Y138" s="567" t="s">
        <v>965</v>
      </c>
      <c r="Z138" s="568"/>
      <c r="AA138" s="567"/>
      <c r="AB138" s="567"/>
      <c r="AC138" s="567"/>
      <c r="AD138" s="567"/>
      <c r="AE138" s="567"/>
      <c r="AF138" s="567"/>
      <c r="AG138" s="567"/>
      <c r="AH138" s="567"/>
      <c r="AI138" s="567"/>
      <c r="AJ138" s="567"/>
      <c r="AK138" s="567"/>
      <c r="AL138" s="567"/>
    </row>
    <row r="139" spans="1:41" ht="38.25" x14ac:dyDescent="0.25">
      <c r="A139" s="508" t="s">
        <v>842</v>
      </c>
      <c r="B139" s="508" t="s">
        <v>894</v>
      </c>
      <c r="C139" s="508" t="s">
        <v>894</v>
      </c>
      <c r="D139" s="508" t="s">
        <v>894</v>
      </c>
      <c r="E139" s="508" t="s">
        <v>882</v>
      </c>
      <c r="F139" s="508" t="s">
        <v>862</v>
      </c>
      <c r="G139" s="508" t="s">
        <v>845</v>
      </c>
      <c r="H139" s="508" t="s">
        <v>976</v>
      </c>
      <c r="I139" s="488"/>
      <c r="J139" s="634" t="s">
        <v>1168</v>
      </c>
      <c r="K139" s="610" t="s">
        <v>1169</v>
      </c>
      <c r="L139" s="611">
        <v>80101505</v>
      </c>
      <c r="M139" s="620" t="s">
        <v>1193</v>
      </c>
      <c r="N139" s="611" t="s">
        <v>858</v>
      </c>
      <c r="O139" s="635">
        <v>11</v>
      </c>
      <c r="P139" s="498" t="s">
        <v>1161</v>
      </c>
      <c r="Q139" s="636">
        <v>1</v>
      </c>
      <c r="R139" s="637">
        <v>3000000</v>
      </c>
      <c r="S139" s="637">
        <v>33000000</v>
      </c>
      <c r="T139" s="615">
        <v>18750000</v>
      </c>
      <c r="U139" s="615">
        <v>18750000</v>
      </c>
      <c r="V139" s="580"/>
      <c r="W139" s="503" t="s">
        <v>859</v>
      </c>
      <c r="X139" s="557" t="s">
        <v>860</v>
      </c>
      <c r="Y139" s="567" t="s">
        <v>965</v>
      </c>
      <c r="Z139" s="568"/>
      <c r="AA139" s="567"/>
      <c r="AB139" s="567"/>
      <c r="AC139" s="567"/>
      <c r="AD139" s="567"/>
      <c r="AE139" s="567"/>
      <c r="AF139" s="567"/>
      <c r="AG139" s="567"/>
      <c r="AH139" s="567"/>
      <c r="AI139" s="567"/>
      <c r="AJ139" s="567"/>
      <c r="AK139" s="567"/>
      <c r="AL139" s="567"/>
    </row>
    <row r="140" spans="1:41" s="519" customFormat="1" ht="38.25" x14ac:dyDescent="0.25">
      <c r="A140" s="508" t="s">
        <v>842</v>
      </c>
      <c r="B140" s="508" t="s">
        <v>894</v>
      </c>
      <c r="C140" s="508" t="s">
        <v>894</v>
      </c>
      <c r="D140" s="508" t="s">
        <v>894</v>
      </c>
      <c r="E140" s="508" t="s">
        <v>882</v>
      </c>
      <c r="F140" s="508" t="s">
        <v>862</v>
      </c>
      <c r="G140" s="508" t="s">
        <v>845</v>
      </c>
      <c r="H140" s="508" t="s">
        <v>976</v>
      </c>
      <c r="I140" s="508"/>
      <c r="J140" s="509" t="s">
        <v>1168</v>
      </c>
      <c r="K140" s="490" t="s">
        <v>1169</v>
      </c>
      <c r="L140" s="498">
        <v>80111600</v>
      </c>
      <c r="M140" s="566" t="s">
        <v>1194</v>
      </c>
      <c r="N140" s="601" t="s">
        <v>1123</v>
      </c>
      <c r="O140" s="601">
        <v>12</v>
      </c>
      <c r="P140" s="601" t="s">
        <v>1124</v>
      </c>
      <c r="Q140" s="601">
        <v>1</v>
      </c>
      <c r="R140" s="563">
        <v>5834950</v>
      </c>
      <c r="S140" s="604">
        <f>O140*R140</f>
        <v>70019400</v>
      </c>
      <c r="T140" s="615">
        <v>41250000</v>
      </c>
      <c r="U140" s="615">
        <v>41250000</v>
      </c>
      <c r="V140" s="502"/>
      <c r="W140" s="503" t="s">
        <v>981</v>
      </c>
      <c r="X140" s="557" t="s">
        <v>970</v>
      </c>
      <c r="Y140" s="412" t="s">
        <v>971</v>
      </c>
      <c r="Z140" s="638"/>
      <c r="AA140" s="639"/>
      <c r="AB140" s="639"/>
      <c r="AC140" s="639"/>
      <c r="AD140" s="639"/>
      <c r="AE140" s="639"/>
      <c r="AF140" s="639"/>
      <c r="AG140" s="639"/>
      <c r="AH140" s="639"/>
      <c r="AI140" s="639"/>
      <c r="AJ140" s="639"/>
      <c r="AK140" s="639"/>
      <c r="AL140" s="639"/>
    </row>
    <row r="141" spans="1:41" s="519" customFormat="1" ht="38.25" x14ac:dyDescent="0.25">
      <c r="A141" s="508" t="s">
        <v>842</v>
      </c>
      <c r="B141" s="508" t="s">
        <v>894</v>
      </c>
      <c r="C141" s="508" t="s">
        <v>894</v>
      </c>
      <c r="D141" s="508" t="s">
        <v>894</v>
      </c>
      <c r="E141" s="508" t="s">
        <v>882</v>
      </c>
      <c r="F141" s="508" t="s">
        <v>862</v>
      </c>
      <c r="G141" s="508" t="s">
        <v>845</v>
      </c>
      <c r="H141" s="508" t="s">
        <v>976</v>
      </c>
      <c r="I141" s="508"/>
      <c r="J141" s="509" t="s">
        <v>1168</v>
      </c>
      <c r="K141" s="490" t="s">
        <v>1169</v>
      </c>
      <c r="L141" s="498">
        <v>80111600</v>
      </c>
      <c r="M141" s="566" t="s">
        <v>1195</v>
      </c>
      <c r="N141" s="601" t="s">
        <v>1123</v>
      </c>
      <c r="O141" s="601">
        <v>12</v>
      </c>
      <c r="P141" s="601" t="s">
        <v>1124</v>
      </c>
      <c r="Q141" s="601">
        <v>1</v>
      </c>
      <c r="R141" s="563">
        <v>5834950</v>
      </c>
      <c r="S141" s="604">
        <f>O141*R141</f>
        <v>70019400</v>
      </c>
      <c r="T141" s="615">
        <v>18236032</v>
      </c>
      <c r="U141" s="615">
        <v>18236032</v>
      </c>
      <c r="V141" s="502"/>
      <c r="W141" s="503" t="s">
        <v>981</v>
      </c>
      <c r="X141" s="557" t="s">
        <v>970</v>
      </c>
      <c r="Y141" s="412" t="s">
        <v>971</v>
      </c>
      <c r="Z141" s="638"/>
      <c r="AA141" s="639"/>
      <c r="AB141" s="639"/>
      <c r="AC141" s="639"/>
      <c r="AD141" s="639"/>
      <c r="AE141" s="639"/>
      <c r="AF141" s="639"/>
      <c r="AG141" s="639"/>
      <c r="AH141" s="639"/>
      <c r="AI141" s="639"/>
      <c r="AJ141" s="639"/>
      <c r="AK141" s="639"/>
      <c r="AL141" s="639"/>
    </row>
    <row r="142" spans="1:41" ht="38.25" x14ac:dyDescent="0.25">
      <c r="A142" s="608" t="s">
        <v>842</v>
      </c>
      <c r="B142" s="608" t="s">
        <v>894</v>
      </c>
      <c r="C142" s="608" t="s">
        <v>894</v>
      </c>
      <c r="D142" s="608" t="s">
        <v>894</v>
      </c>
      <c r="E142" s="608" t="s">
        <v>882</v>
      </c>
      <c r="F142" s="608" t="s">
        <v>862</v>
      </c>
      <c r="G142" s="608" t="s">
        <v>845</v>
      </c>
      <c r="H142" s="608" t="s">
        <v>1196</v>
      </c>
      <c r="I142" s="608"/>
      <c r="J142" s="609" t="s">
        <v>1168</v>
      </c>
      <c r="K142" s="490" t="s">
        <v>1169</v>
      </c>
      <c r="L142" s="611">
        <v>80111612</v>
      </c>
      <c r="M142" s="620" t="s">
        <v>1197</v>
      </c>
      <c r="N142" s="611" t="s">
        <v>858</v>
      </c>
      <c r="O142" s="640">
        <v>11</v>
      </c>
      <c r="P142" s="601" t="s">
        <v>1124</v>
      </c>
      <c r="Q142" s="613">
        <v>1</v>
      </c>
      <c r="R142" s="615">
        <v>2000000</v>
      </c>
      <c r="S142" s="615">
        <f>+O142*Q142*R142</f>
        <v>22000000</v>
      </c>
      <c r="T142" s="615">
        <v>18750000</v>
      </c>
      <c r="U142" s="615">
        <v>18750000</v>
      </c>
      <c r="V142" s="615"/>
      <c r="W142" s="616" t="s">
        <v>1001</v>
      </c>
      <c r="X142" s="557" t="s">
        <v>1002</v>
      </c>
      <c r="Y142" s="474" t="s">
        <v>965</v>
      </c>
      <c r="Z142" s="474"/>
      <c r="AA142" s="413"/>
      <c r="AB142" s="413"/>
      <c r="AC142" s="413"/>
      <c r="AD142" s="413"/>
      <c r="AE142" s="413"/>
      <c r="AF142" s="413"/>
      <c r="AG142" s="413"/>
      <c r="AH142" s="413"/>
      <c r="AI142" s="413"/>
      <c r="AJ142" s="413"/>
      <c r="AK142" s="413"/>
      <c r="AL142" s="413"/>
    </row>
    <row r="143" spans="1:41" s="519" customFormat="1" ht="82.35" customHeight="1" x14ac:dyDescent="0.25">
      <c r="A143" s="508" t="s">
        <v>842</v>
      </c>
      <c r="B143" s="508" t="s">
        <v>894</v>
      </c>
      <c r="C143" s="508" t="s">
        <v>894</v>
      </c>
      <c r="D143" s="508" t="s">
        <v>894</v>
      </c>
      <c r="E143" s="508" t="s">
        <v>882</v>
      </c>
      <c r="F143" s="508" t="s">
        <v>862</v>
      </c>
      <c r="G143" s="508" t="s">
        <v>845</v>
      </c>
      <c r="H143" s="508" t="s">
        <v>976</v>
      </c>
      <c r="I143" s="508"/>
      <c r="J143" s="509" t="s">
        <v>1168</v>
      </c>
      <c r="K143" s="490" t="s">
        <v>1169</v>
      </c>
      <c r="L143" s="498">
        <v>80111600</v>
      </c>
      <c r="M143" s="566" t="s">
        <v>1198</v>
      </c>
      <c r="N143" s="601" t="s">
        <v>1123</v>
      </c>
      <c r="O143" s="601">
        <v>12</v>
      </c>
      <c r="P143" s="601" t="s">
        <v>1124</v>
      </c>
      <c r="Q143" s="601">
        <v>1</v>
      </c>
      <c r="R143" s="563">
        <v>3713150</v>
      </c>
      <c r="S143" s="604">
        <f t="shared" ref="S143:S144" si="3">O143*R143</f>
        <v>44557800</v>
      </c>
      <c r="T143" s="615">
        <v>36000000</v>
      </c>
      <c r="U143" s="615">
        <v>36000000</v>
      </c>
      <c r="V143" s="502"/>
      <c r="W143" s="503" t="s">
        <v>981</v>
      </c>
      <c r="X143" s="557" t="s">
        <v>970</v>
      </c>
      <c r="Y143" s="412" t="s">
        <v>971</v>
      </c>
      <c r="Z143" s="638"/>
      <c r="AA143" s="639"/>
      <c r="AB143" s="639"/>
      <c r="AC143" s="639"/>
      <c r="AD143" s="639"/>
      <c r="AE143" s="639"/>
      <c r="AF143" s="639"/>
      <c r="AG143" s="639"/>
      <c r="AH143" s="639"/>
      <c r="AI143" s="639"/>
      <c r="AJ143" s="639"/>
      <c r="AK143" s="639"/>
      <c r="AL143" s="639"/>
      <c r="AO143" s="413"/>
    </row>
    <row r="144" spans="1:41" s="519" customFormat="1" ht="79.5" customHeight="1" x14ac:dyDescent="0.25">
      <c r="A144" s="508" t="s">
        <v>842</v>
      </c>
      <c r="B144" s="508" t="s">
        <v>894</v>
      </c>
      <c r="C144" s="508" t="s">
        <v>894</v>
      </c>
      <c r="D144" s="508" t="s">
        <v>894</v>
      </c>
      <c r="E144" s="508" t="s">
        <v>882</v>
      </c>
      <c r="F144" s="508" t="s">
        <v>862</v>
      </c>
      <c r="G144" s="508" t="s">
        <v>845</v>
      </c>
      <c r="H144" s="508" t="s">
        <v>976</v>
      </c>
      <c r="I144" s="508"/>
      <c r="J144" s="509" t="s">
        <v>1168</v>
      </c>
      <c r="K144" s="490" t="s">
        <v>1169</v>
      </c>
      <c r="L144" s="498">
        <v>80111600</v>
      </c>
      <c r="M144" s="566" t="s">
        <v>1199</v>
      </c>
      <c r="N144" s="601" t="s">
        <v>1123</v>
      </c>
      <c r="O144" s="601">
        <v>12</v>
      </c>
      <c r="P144" s="601" t="s">
        <v>1124</v>
      </c>
      <c r="Q144" s="601">
        <v>1</v>
      </c>
      <c r="R144" s="563">
        <v>4774050</v>
      </c>
      <c r="S144" s="604">
        <f t="shared" si="3"/>
        <v>57288600</v>
      </c>
      <c r="T144" s="615">
        <v>30000000</v>
      </c>
      <c r="U144" s="615">
        <v>30000000</v>
      </c>
      <c r="V144" s="502"/>
      <c r="W144" s="503" t="s">
        <v>981</v>
      </c>
      <c r="X144" s="557" t="s">
        <v>970</v>
      </c>
      <c r="Y144" s="412" t="s">
        <v>971</v>
      </c>
      <c r="Z144" s="638"/>
      <c r="AA144" s="639"/>
      <c r="AB144" s="639"/>
      <c r="AC144" s="639"/>
      <c r="AD144" s="639"/>
      <c r="AE144" s="639"/>
      <c r="AF144" s="639"/>
      <c r="AG144" s="639"/>
      <c r="AH144" s="639"/>
      <c r="AI144" s="639"/>
      <c r="AJ144" s="639"/>
      <c r="AK144" s="639"/>
      <c r="AL144" s="639"/>
    </row>
    <row r="145" spans="1:52" s="519" customFormat="1" ht="79.5" customHeight="1" x14ac:dyDescent="0.25">
      <c r="A145" s="508" t="s">
        <v>842</v>
      </c>
      <c r="B145" s="508" t="s">
        <v>894</v>
      </c>
      <c r="C145" s="508" t="s">
        <v>894</v>
      </c>
      <c r="D145" s="508" t="s">
        <v>894</v>
      </c>
      <c r="E145" s="508" t="s">
        <v>882</v>
      </c>
      <c r="F145" s="508" t="s">
        <v>862</v>
      </c>
      <c r="G145" s="508" t="s">
        <v>845</v>
      </c>
      <c r="H145" s="508" t="s">
        <v>976</v>
      </c>
      <c r="I145" s="508"/>
      <c r="J145" s="509" t="s">
        <v>1168</v>
      </c>
      <c r="K145" s="490" t="s">
        <v>1169</v>
      </c>
      <c r="L145" s="498">
        <v>80101505</v>
      </c>
      <c r="M145" s="499" t="s">
        <v>1200</v>
      </c>
      <c r="N145" s="498" t="s">
        <v>858</v>
      </c>
      <c r="O145" s="579">
        <v>7</v>
      </c>
      <c r="P145" s="601" t="s">
        <v>1124</v>
      </c>
      <c r="Q145" s="501">
        <v>1</v>
      </c>
      <c r="R145" s="580">
        <v>3800000</v>
      </c>
      <c r="S145" s="580">
        <f>+R145*O145</f>
        <v>26600000</v>
      </c>
      <c r="T145" s="615">
        <v>19200000</v>
      </c>
      <c r="U145" s="615">
        <v>19200000</v>
      </c>
      <c r="V145" s="502"/>
      <c r="W145" s="503" t="s">
        <v>859</v>
      </c>
      <c r="X145" s="557" t="s">
        <v>860</v>
      </c>
      <c r="Y145" s="412"/>
      <c r="Z145" s="638"/>
      <c r="AA145" s="639"/>
      <c r="AB145" s="639"/>
      <c r="AC145" s="639"/>
      <c r="AD145" s="639"/>
      <c r="AE145" s="639"/>
      <c r="AF145" s="639"/>
      <c r="AG145" s="639"/>
      <c r="AH145" s="639"/>
      <c r="AI145" s="639"/>
      <c r="AJ145" s="639"/>
      <c r="AK145" s="639"/>
      <c r="AL145" s="639"/>
    </row>
    <row r="146" spans="1:52" ht="59.25" customHeight="1" x14ac:dyDescent="0.25">
      <c r="A146" s="508" t="s">
        <v>842</v>
      </c>
      <c r="B146" s="508" t="s">
        <v>894</v>
      </c>
      <c r="C146" s="508" t="s">
        <v>894</v>
      </c>
      <c r="D146" s="508" t="s">
        <v>894</v>
      </c>
      <c r="E146" s="508" t="s">
        <v>882</v>
      </c>
      <c r="F146" s="508" t="s">
        <v>862</v>
      </c>
      <c r="G146" s="508" t="s">
        <v>845</v>
      </c>
      <c r="H146" s="508" t="s">
        <v>1201</v>
      </c>
      <c r="I146" s="508"/>
      <c r="J146" s="509" t="s">
        <v>1202</v>
      </c>
      <c r="K146" s="490" t="s">
        <v>1203</v>
      </c>
      <c r="L146" s="624">
        <v>84111603</v>
      </c>
      <c r="M146" s="618" t="s">
        <v>1204</v>
      </c>
      <c r="N146" s="624" t="s">
        <v>1205</v>
      </c>
      <c r="O146" s="624">
        <v>4</v>
      </c>
      <c r="P146" s="624" t="s">
        <v>1206</v>
      </c>
      <c r="Q146" s="624">
        <v>1</v>
      </c>
      <c r="R146" s="632">
        <v>54008150</v>
      </c>
      <c r="S146" s="604">
        <v>54008150</v>
      </c>
      <c r="T146" s="502">
        <f>R146</f>
        <v>54008150</v>
      </c>
      <c r="U146" s="502">
        <f>S146</f>
        <v>54008150</v>
      </c>
      <c r="V146" s="502"/>
      <c r="W146" s="624" t="s">
        <v>1162</v>
      </c>
      <c r="X146" s="607" t="s">
        <v>1378</v>
      </c>
      <c r="Y146" s="412" t="s">
        <v>965</v>
      </c>
      <c r="Z146" s="408"/>
    </row>
    <row r="147" spans="1:52" ht="33.75" customHeight="1" x14ac:dyDescent="0.25">
      <c r="A147" s="488" t="s">
        <v>842</v>
      </c>
      <c r="B147" s="488" t="s">
        <v>894</v>
      </c>
      <c r="C147" s="488" t="s">
        <v>894</v>
      </c>
      <c r="D147" s="488" t="s">
        <v>894</v>
      </c>
      <c r="E147" s="488" t="s">
        <v>882</v>
      </c>
      <c r="F147" s="488" t="s">
        <v>862</v>
      </c>
      <c r="G147" s="488" t="s">
        <v>845</v>
      </c>
      <c r="H147" s="488">
        <v>3</v>
      </c>
      <c r="I147" s="488"/>
      <c r="J147" s="634" t="s">
        <v>1202</v>
      </c>
      <c r="K147" s="490" t="s">
        <v>1203</v>
      </c>
      <c r="L147" s="498">
        <v>81112200</v>
      </c>
      <c r="M147" s="566" t="s">
        <v>1207</v>
      </c>
      <c r="N147" s="562" t="s">
        <v>980</v>
      </c>
      <c r="O147" s="562">
        <v>8</v>
      </c>
      <c r="P147" s="562" t="s">
        <v>968</v>
      </c>
      <c r="Q147" s="562">
        <v>8</v>
      </c>
      <c r="R147" s="563">
        <v>5000000</v>
      </c>
      <c r="S147" s="604">
        <f>+R147*Q147</f>
        <v>40000000</v>
      </c>
      <c r="T147" s="641">
        <v>18382660</v>
      </c>
      <c r="U147" s="641">
        <v>18382660</v>
      </c>
      <c r="V147" s="604"/>
      <c r="W147" s="503" t="s">
        <v>981</v>
      </c>
      <c r="X147" s="607" t="s">
        <v>970</v>
      </c>
      <c r="Y147" s="412" t="s">
        <v>971</v>
      </c>
      <c r="Z147" s="408"/>
    </row>
    <row r="148" spans="1:52" ht="38.25" x14ac:dyDescent="0.25">
      <c r="A148" s="508" t="s">
        <v>842</v>
      </c>
      <c r="B148" s="508" t="s">
        <v>894</v>
      </c>
      <c r="C148" s="508" t="s">
        <v>894</v>
      </c>
      <c r="D148" s="508" t="s">
        <v>894</v>
      </c>
      <c r="E148" s="508" t="s">
        <v>882</v>
      </c>
      <c r="F148" s="508" t="s">
        <v>866</v>
      </c>
      <c r="G148" s="508" t="s">
        <v>894</v>
      </c>
      <c r="H148" s="508"/>
      <c r="I148" s="508"/>
      <c r="J148" s="634" t="s">
        <v>1202</v>
      </c>
      <c r="K148" s="490" t="s">
        <v>1208</v>
      </c>
      <c r="L148" s="510">
        <v>81112100</v>
      </c>
      <c r="M148" s="566" t="s">
        <v>1209</v>
      </c>
      <c r="N148" s="601" t="s">
        <v>980</v>
      </c>
      <c r="O148" s="601">
        <v>7</v>
      </c>
      <c r="P148" s="601" t="s">
        <v>968</v>
      </c>
      <c r="Q148" s="601">
        <v>1</v>
      </c>
      <c r="R148" s="563">
        <v>30000000</v>
      </c>
      <c r="S148" s="563">
        <v>30000000</v>
      </c>
      <c r="T148" s="563">
        <v>20000000</v>
      </c>
      <c r="U148" s="563">
        <v>30000000</v>
      </c>
      <c r="V148" s="563"/>
      <c r="W148" s="503" t="s">
        <v>981</v>
      </c>
      <c r="X148" s="607" t="s">
        <v>970</v>
      </c>
      <c r="Y148" s="567" t="s">
        <v>971</v>
      </c>
      <c r="Z148" s="568"/>
      <c r="AA148" s="567"/>
      <c r="AB148" s="567"/>
      <c r="AC148" s="567"/>
      <c r="AD148" s="567"/>
      <c r="AE148" s="567"/>
      <c r="AF148" s="567"/>
      <c r="AG148" s="567"/>
      <c r="AH148" s="567"/>
      <c r="AI148" s="567"/>
      <c r="AJ148" s="567"/>
      <c r="AK148" s="567"/>
      <c r="AL148" s="567"/>
    </row>
    <row r="149" spans="1:52" ht="45" x14ac:dyDescent="0.25">
      <c r="A149" s="508" t="s">
        <v>842</v>
      </c>
      <c r="B149" s="508" t="s">
        <v>894</v>
      </c>
      <c r="C149" s="508" t="s">
        <v>894</v>
      </c>
      <c r="D149" s="508" t="s">
        <v>894</v>
      </c>
      <c r="E149" s="508" t="s">
        <v>882</v>
      </c>
      <c r="F149" s="508" t="s">
        <v>862</v>
      </c>
      <c r="G149" s="508" t="s">
        <v>845</v>
      </c>
      <c r="H149" s="488" t="s">
        <v>1210</v>
      </c>
      <c r="I149" s="508"/>
      <c r="J149" s="634" t="s">
        <v>1211</v>
      </c>
      <c r="K149" s="490" t="s">
        <v>1212</v>
      </c>
      <c r="L149" s="498">
        <v>81102700</v>
      </c>
      <c r="M149" s="642" t="s">
        <v>1213</v>
      </c>
      <c r="N149" s="498" t="s">
        <v>1179</v>
      </c>
      <c r="O149" s="498">
        <v>11</v>
      </c>
      <c r="P149" s="498" t="s">
        <v>1214</v>
      </c>
      <c r="Q149" s="501">
        <v>11</v>
      </c>
      <c r="R149" s="501">
        <v>4000000</v>
      </c>
      <c r="S149" s="502">
        <f>+Q149*R149</f>
        <v>44000000</v>
      </c>
      <c r="T149" s="615">
        <v>30000000</v>
      </c>
      <c r="U149" s="615">
        <v>30000000</v>
      </c>
      <c r="V149" s="502"/>
      <c r="W149" s="501" t="s">
        <v>1181</v>
      </c>
      <c r="X149" s="607" t="s">
        <v>1182</v>
      </c>
      <c r="Y149" s="412" t="s">
        <v>1215</v>
      </c>
      <c r="Z149" s="408"/>
    </row>
    <row r="150" spans="1:52" ht="24.6" customHeight="1" x14ac:dyDescent="0.25">
      <c r="A150" s="488" t="s">
        <v>842</v>
      </c>
      <c r="B150" s="488" t="s">
        <v>894</v>
      </c>
      <c r="C150" s="488" t="s">
        <v>894</v>
      </c>
      <c r="D150" s="488" t="s">
        <v>894</v>
      </c>
      <c r="E150" s="488" t="s">
        <v>882</v>
      </c>
      <c r="F150" s="488" t="s">
        <v>862</v>
      </c>
      <c r="G150" s="488" t="s">
        <v>845</v>
      </c>
      <c r="H150" s="488" t="s">
        <v>1210</v>
      </c>
      <c r="I150" s="488"/>
      <c r="J150" s="489" t="s">
        <v>1211</v>
      </c>
      <c r="K150" s="490" t="s">
        <v>1216</v>
      </c>
      <c r="L150" s="498">
        <v>81112200</v>
      </c>
      <c r="M150" s="566" t="s">
        <v>1217</v>
      </c>
      <c r="N150" s="562" t="s">
        <v>1123</v>
      </c>
      <c r="O150" s="562">
        <v>12</v>
      </c>
      <c r="P150" s="562" t="s">
        <v>1124</v>
      </c>
      <c r="Q150" s="562">
        <v>1</v>
      </c>
      <c r="R150" s="563">
        <v>135000000</v>
      </c>
      <c r="S150" s="604">
        <v>135000000</v>
      </c>
      <c r="T150" s="641">
        <v>40000000</v>
      </c>
      <c r="U150" s="641">
        <v>40000000</v>
      </c>
      <c r="V150" s="604"/>
      <c r="W150" s="503" t="s">
        <v>981</v>
      </c>
      <c r="X150" s="607" t="s">
        <v>970</v>
      </c>
      <c r="Y150" s="412" t="s">
        <v>971</v>
      </c>
      <c r="Z150" s="408"/>
    </row>
    <row r="151" spans="1:52" ht="30" customHeight="1" x14ac:dyDescent="0.25">
      <c r="A151" s="488" t="s">
        <v>842</v>
      </c>
      <c r="B151" s="488" t="s">
        <v>894</v>
      </c>
      <c r="C151" s="488" t="s">
        <v>894</v>
      </c>
      <c r="D151" s="488" t="s">
        <v>894</v>
      </c>
      <c r="E151" s="488" t="s">
        <v>882</v>
      </c>
      <c r="F151" s="488" t="s">
        <v>862</v>
      </c>
      <c r="G151" s="488" t="s">
        <v>845</v>
      </c>
      <c r="H151" s="488" t="s">
        <v>1210</v>
      </c>
      <c r="I151" s="488"/>
      <c r="J151" s="489" t="s">
        <v>1211</v>
      </c>
      <c r="K151" s="490" t="s">
        <v>1216</v>
      </c>
      <c r="L151" s="498">
        <v>81112200</v>
      </c>
      <c r="M151" s="566" t="s">
        <v>1218</v>
      </c>
      <c r="N151" s="562" t="s">
        <v>1123</v>
      </c>
      <c r="O151" s="562">
        <v>12</v>
      </c>
      <c r="P151" s="562" t="s">
        <v>1124</v>
      </c>
      <c r="Q151" s="562">
        <v>1</v>
      </c>
      <c r="R151" s="563">
        <v>60000000</v>
      </c>
      <c r="S151" s="604">
        <v>60000000</v>
      </c>
      <c r="T151" s="641">
        <v>50000000</v>
      </c>
      <c r="U151" s="641">
        <v>50000000</v>
      </c>
      <c r="V151" s="604"/>
      <c r="W151" s="503" t="s">
        <v>981</v>
      </c>
      <c r="X151" s="607" t="s">
        <v>970</v>
      </c>
      <c r="Y151" s="412" t="s">
        <v>971</v>
      </c>
      <c r="Z151" s="408"/>
    </row>
    <row r="152" spans="1:52" ht="38.25" x14ac:dyDescent="0.25">
      <c r="A152" s="488" t="s">
        <v>842</v>
      </c>
      <c r="B152" s="488" t="s">
        <v>894</v>
      </c>
      <c r="C152" s="488" t="s">
        <v>894</v>
      </c>
      <c r="D152" s="488" t="s">
        <v>894</v>
      </c>
      <c r="E152" s="488" t="s">
        <v>882</v>
      </c>
      <c r="F152" s="488" t="s">
        <v>862</v>
      </c>
      <c r="G152" s="488" t="s">
        <v>845</v>
      </c>
      <c r="H152" s="488" t="s">
        <v>1210</v>
      </c>
      <c r="I152" s="488"/>
      <c r="J152" s="489" t="s">
        <v>1211</v>
      </c>
      <c r="K152" s="490" t="s">
        <v>1216</v>
      </c>
      <c r="L152" s="498">
        <v>81112200</v>
      </c>
      <c r="M152" s="566" t="s">
        <v>1219</v>
      </c>
      <c r="N152" s="562" t="s">
        <v>1123</v>
      </c>
      <c r="O152" s="562">
        <v>12</v>
      </c>
      <c r="P152" s="562" t="s">
        <v>1124</v>
      </c>
      <c r="Q152" s="562">
        <v>1</v>
      </c>
      <c r="R152" s="563">
        <v>10000000</v>
      </c>
      <c r="S152" s="604">
        <v>10000000</v>
      </c>
      <c r="T152" s="641">
        <v>20000000</v>
      </c>
      <c r="U152" s="641">
        <v>20000000</v>
      </c>
      <c r="V152" s="604"/>
      <c r="W152" s="503" t="s">
        <v>981</v>
      </c>
      <c r="X152" s="607" t="s">
        <v>970</v>
      </c>
      <c r="Y152" s="567" t="s">
        <v>1220</v>
      </c>
      <c r="Z152" s="568"/>
      <c r="AA152" s="567"/>
      <c r="AB152" s="567"/>
      <c r="AC152" s="567"/>
      <c r="AD152" s="567"/>
      <c r="AE152" s="567"/>
      <c r="AF152" s="567"/>
      <c r="AG152" s="567"/>
      <c r="AH152" s="567"/>
      <c r="AI152" s="567"/>
      <c r="AJ152" s="567"/>
      <c r="AK152" s="567"/>
      <c r="AL152" s="567"/>
    </row>
    <row r="153" spans="1:52" ht="38.25" x14ac:dyDescent="0.25">
      <c r="A153" s="488" t="s">
        <v>842</v>
      </c>
      <c r="B153" s="488" t="s">
        <v>894</v>
      </c>
      <c r="C153" s="488" t="s">
        <v>894</v>
      </c>
      <c r="D153" s="488" t="s">
        <v>894</v>
      </c>
      <c r="E153" s="488" t="s">
        <v>882</v>
      </c>
      <c r="F153" s="488" t="s">
        <v>862</v>
      </c>
      <c r="G153" s="488" t="s">
        <v>845</v>
      </c>
      <c r="H153" s="488" t="s">
        <v>1210</v>
      </c>
      <c r="I153" s="488"/>
      <c r="J153" s="489" t="s">
        <v>1211</v>
      </c>
      <c r="K153" s="490" t="s">
        <v>1216</v>
      </c>
      <c r="L153" s="498">
        <v>81112200</v>
      </c>
      <c r="M153" s="566" t="s">
        <v>1221</v>
      </c>
      <c r="N153" s="562" t="s">
        <v>1222</v>
      </c>
      <c r="O153" s="562">
        <v>12</v>
      </c>
      <c r="P153" s="562" t="s">
        <v>968</v>
      </c>
      <c r="Q153" s="562">
        <v>1</v>
      </c>
      <c r="R153" s="563">
        <v>92000000</v>
      </c>
      <c r="S153" s="604">
        <v>92000000</v>
      </c>
      <c r="T153" s="641">
        <v>92000000</v>
      </c>
      <c r="U153" s="641">
        <v>92000000</v>
      </c>
      <c r="V153" s="604"/>
      <c r="W153" s="503" t="s">
        <v>981</v>
      </c>
      <c r="X153" s="607" t="s">
        <v>970</v>
      </c>
      <c r="Y153" s="567" t="s">
        <v>971</v>
      </c>
      <c r="Z153" s="568"/>
      <c r="AA153" s="567"/>
      <c r="AB153" s="567"/>
      <c r="AC153" s="567"/>
      <c r="AD153" s="567"/>
      <c r="AE153" s="567"/>
      <c r="AF153" s="567"/>
      <c r="AG153" s="567"/>
      <c r="AH153" s="567"/>
      <c r="AI153" s="567"/>
      <c r="AJ153" s="567"/>
      <c r="AK153" s="567"/>
      <c r="AL153" s="567"/>
    </row>
    <row r="154" spans="1:52" ht="45" x14ac:dyDescent="0.25">
      <c r="A154" s="508" t="s">
        <v>842</v>
      </c>
      <c r="B154" s="508" t="s">
        <v>894</v>
      </c>
      <c r="C154" s="508" t="s">
        <v>894</v>
      </c>
      <c r="D154" s="508" t="s">
        <v>894</v>
      </c>
      <c r="E154" s="508" t="s">
        <v>882</v>
      </c>
      <c r="F154" s="508" t="s">
        <v>862</v>
      </c>
      <c r="G154" s="643" t="s">
        <v>997</v>
      </c>
      <c r="H154" s="508"/>
      <c r="I154" s="508"/>
      <c r="J154" s="634" t="s">
        <v>1223</v>
      </c>
      <c r="K154" s="490" t="s">
        <v>1224</v>
      </c>
      <c r="L154" s="498">
        <v>86131504</v>
      </c>
      <c r="M154" s="498" t="s">
        <v>1225</v>
      </c>
      <c r="N154" s="624" t="s">
        <v>1179</v>
      </c>
      <c r="O154" s="624">
        <v>11</v>
      </c>
      <c r="P154" s="498" t="s">
        <v>1214</v>
      </c>
      <c r="Q154" s="624">
        <v>1</v>
      </c>
      <c r="R154" s="644">
        <f>S154/11</f>
        <v>7272727.2727272725</v>
      </c>
      <c r="S154" s="604">
        <v>80000000</v>
      </c>
      <c r="T154" s="641">
        <v>25000000</v>
      </c>
      <c r="U154" s="641">
        <v>25000000</v>
      </c>
      <c r="V154" s="604"/>
      <c r="W154" s="501" t="s">
        <v>1181</v>
      </c>
      <c r="X154" s="607" t="s">
        <v>1182</v>
      </c>
      <c r="Y154" s="412" t="s">
        <v>1183</v>
      </c>
      <c r="Z154" s="408"/>
    </row>
    <row r="155" spans="1:52" ht="51" x14ac:dyDescent="0.25">
      <c r="A155" s="545" t="s">
        <v>842</v>
      </c>
      <c r="B155" s="545" t="s">
        <v>894</v>
      </c>
      <c r="C155" s="545" t="s">
        <v>894</v>
      </c>
      <c r="D155" s="545" t="s">
        <v>894</v>
      </c>
      <c r="E155" s="545" t="s">
        <v>882</v>
      </c>
      <c r="F155" s="545" t="s">
        <v>866</v>
      </c>
      <c r="G155" s="545"/>
      <c r="H155" s="545"/>
      <c r="I155" s="545"/>
      <c r="J155" s="546" t="s">
        <v>1226</v>
      </c>
      <c r="K155" s="547" t="s">
        <v>1227</v>
      </c>
      <c r="L155" s="548"/>
      <c r="M155" s="549" t="s">
        <v>1227</v>
      </c>
      <c r="N155" s="548"/>
      <c r="O155" s="550"/>
      <c r="P155" s="551"/>
      <c r="Q155" s="551"/>
      <c r="R155" s="552"/>
      <c r="S155" s="553">
        <f>SUM(S156:S163)</f>
        <v>89512320</v>
      </c>
      <c r="T155" s="553">
        <f>SUM(T156:T164)</f>
        <v>114950000</v>
      </c>
      <c r="U155" s="553">
        <f>SUM(U156:U164)</f>
        <v>163837320</v>
      </c>
      <c r="V155" s="553"/>
      <c r="W155" s="554"/>
      <c r="X155" s="555"/>
      <c r="Y155" s="556"/>
      <c r="Z155" s="556"/>
      <c r="AA155" s="556"/>
      <c r="AB155" s="556"/>
      <c r="AC155" s="556"/>
      <c r="AD155" s="556"/>
      <c r="AE155" s="556"/>
      <c r="AF155" s="556"/>
      <c r="AG155" s="556"/>
      <c r="AH155" s="556"/>
      <c r="AI155" s="556"/>
      <c r="AJ155" s="556"/>
      <c r="AK155" s="556"/>
      <c r="AL155" s="556"/>
      <c r="AT155" s="553">
        <v>202705145</v>
      </c>
    </row>
    <row r="156" spans="1:52" ht="30" x14ac:dyDescent="0.25">
      <c r="A156" s="508" t="s">
        <v>842</v>
      </c>
      <c r="B156" s="508" t="s">
        <v>894</v>
      </c>
      <c r="C156" s="508" t="s">
        <v>894</v>
      </c>
      <c r="D156" s="508" t="s">
        <v>894</v>
      </c>
      <c r="E156" s="508" t="s">
        <v>882</v>
      </c>
      <c r="F156" s="508" t="s">
        <v>866</v>
      </c>
      <c r="G156" s="508" t="s">
        <v>845</v>
      </c>
      <c r="H156" s="508"/>
      <c r="I156" s="508"/>
      <c r="J156" s="509" t="s">
        <v>1228</v>
      </c>
      <c r="K156" s="490" t="s">
        <v>1229</v>
      </c>
      <c r="L156" s="510">
        <v>83111600</v>
      </c>
      <c r="M156" s="499" t="s">
        <v>1230</v>
      </c>
      <c r="N156" s="498" t="s">
        <v>858</v>
      </c>
      <c r="O156" s="500">
        <v>12</v>
      </c>
      <c r="P156" s="501" t="s">
        <v>55</v>
      </c>
      <c r="Q156" s="501">
        <v>12</v>
      </c>
      <c r="R156" s="502">
        <v>255000</v>
      </c>
      <c r="S156" s="502">
        <v>3060000</v>
      </c>
      <c r="T156" s="502"/>
      <c r="U156" s="502">
        <v>3060000</v>
      </c>
      <c r="V156" s="502"/>
      <c r="W156" s="503" t="s">
        <v>1001</v>
      </c>
      <c r="X156" s="645" t="s">
        <v>1002</v>
      </c>
      <c r="Y156" s="568" t="s">
        <v>965</v>
      </c>
      <c r="Z156" s="568"/>
      <c r="AA156" s="567"/>
      <c r="AB156" s="567"/>
      <c r="AC156" s="567"/>
      <c r="AD156" s="567"/>
      <c r="AE156" s="567"/>
      <c r="AF156" s="567"/>
      <c r="AG156" s="567"/>
      <c r="AH156" s="567"/>
      <c r="AI156" s="567"/>
      <c r="AJ156" s="567"/>
      <c r="AK156" s="567"/>
      <c r="AL156" s="567"/>
      <c r="AS156" s="606">
        <f>AT155-U155</f>
        <v>38867825</v>
      </c>
      <c r="AU156" s="646">
        <v>15117825</v>
      </c>
      <c r="AX156" s="606">
        <f>AZ156-U155</f>
        <v>-36250000</v>
      </c>
      <c r="AZ156" s="413" t="s">
        <v>1231</v>
      </c>
    </row>
    <row r="157" spans="1:52" ht="25.5" x14ac:dyDescent="0.25">
      <c r="A157" s="508" t="s">
        <v>842</v>
      </c>
      <c r="B157" s="508" t="s">
        <v>894</v>
      </c>
      <c r="C157" s="508" t="s">
        <v>894</v>
      </c>
      <c r="D157" s="508" t="s">
        <v>894</v>
      </c>
      <c r="E157" s="508" t="s">
        <v>882</v>
      </c>
      <c r="F157" s="508" t="s">
        <v>866</v>
      </c>
      <c r="G157" s="508" t="s">
        <v>845</v>
      </c>
      <c r="H157" s="508"/>
      <c r="I157" s="508"/>
      <c r="J157" s="509" t="s">
        <v>1228</v>
      </c>
      <c r="K157" s="490" t="s">
        <v>1229</v>
      </c>
      <c r="L157" s="510">
        <v>83111501</v>
      </c>
      <c r="M157" s="499" t="s">
        <v>1232</v>
      </c>
      <c r="N157" s="498" t="s">
        <v>858</v>
      </c>
      <c r="O157" s="500">
        <v>12</v>
      </c>
      <c r="P157" s="501" t="s">
        <v>55</v>
      </c>
      <c r="Q157" s="501">
        <v>12</v>
      </c>
      <c r="R157" s="502">
        <v>100000</v>
      </c>
      <c r="S157" s="502">
        <f>+Q157*R157</f>
        <v>1200000</v>
      </c>
      <c r="T157" s="502"/>
      <c r="U157" s="502">
        <v>1200000</v>
      </c>
      <c r="V157" s="502"/>
      <c r="W157" s="503" t="s">
        <v>1001</v>
      </c>
      <c r="X157" s="645" t="s">
        <v>1002</v>
      </c>
      <c r="Y157" s="567" t="s">
        <v>965</v>
      </c>
      <c r="Z157" s="567"/>
      <c r="AA157" s="567"/>
      <c r="AB157" s="567"/>
      <c r="AC157" s="567"/>
      <c r="AD157" s="567"/>
      <c r="AE157" s="567"/>
      <c r="AF157" s="567"/>
      <c r="AG157" s="567"/>
      <c r="AH157" s="567"/>
      <c r="AI157" s="567"/>
      <c r="AJ157" s="567"/>
      <c r="AK157" s="567"/>
      <c r="AL157" s="567"/>
    </row>
    <row r="158" spans="1:52" s="658" customFormat="1" ht="25.5" x14ac:dyDescent="0.25">
      <c r="A158" s="647" t="s">
        <v>842</v>
      </c>
      <c r="B158" s="647" t="s">
        <v>894</v>
      </c>
      <c r="C158" s="647" t="s">
        <v>894</v>
      </c>
      <c r="D158" s="647" t="s">
        <v>894</v>
      </c>
      <c r="E158" s="647" t="s">
        <v>882</v>
      </c>
      <c r="F158" s="647" t="s">
        <v>866</v>
      </c>
      <c r="G158" s="647" t="s">
        <v>845</v>
      </c>
      <c r="H158" s="647"/>
      <c r="I158" s="647"/>
      <c r="J158" s="648" t="s">
        <v>1228</v>
      </c>
      <c r="K158" s="649" t="s">
        <v>1229</v>
      </c>
      <c r="L158" s="650">
        <v>81161700</v>
      </c>
      <c r="M158" s="651" t="s">
        <v>1233</v>
      </c>
      <c r="N158" s="652" t="s">
        <v>1123</v>
      </c>
      <c r="O158" s="652">
        <v>8</v>
      </c>
      <c r="P158" s="652" t="s">
        <v>1124</v>
      </c>
      <c r="Q158" s="652">
        <v>8</v>
      </c>
      <c r="R158" s="653">
        <v>1625000</v>
      </c>
      <c r="S158" s="653">
        <f>+Q158*R158</f>
        <v>13000000</v>
      </c>
      <c r="T158" s="502"/>
      <c r="U158" s="502">
        <f>13000000+4875000+4400000+8800000</f>
        <v>31075000</v>
      </c>
      <c r="V158" s="654"/>
      <c r="W158" s="655" t="s">
        <v>981</v>
      </c>
      <c r="X158" s="645" t="s">
        <v>970</v>
      </c>
      <c r="Y158" s="656" t="s">
        <v>985</v>
      </c>
      <c r="Z158" s="657"/>
      <c r="AA158" s="656"/>
      <c r="AB158" s="656"/>
      <c r="AC158" s="656"/>
      <c r="AD158" s="656"/>
      <c r="AE158" s="656"/>
      <c r="AF158" s="656"/>
      <c r="AG158" s="656"/>
      <c r="AH158" s="656"/>
      <c r="AI158" s="656"/>
      <c r="AJ158" s="656"/>
      <c r="AK158" s="656"/>
      <c r="AL158" s="656"/>
    </row>
    <row r="159" spans="1:52" ht="22.5" customHeight="1" x14ac:dyDescent="0.25">
      <c r="A159" s="508" t="s">
        <v>842</v>
      </c>
      <c r="B159" s="508" t="s">
        <v>894</v>
      </c>
      <c r="C159" s="508" t="s">
        <v>894</v>
      </c>
      <c r="D159" s="508" t="s">
        <v>894</v>
      </c>
      <c r="E159" s="508" t="s">
        <v>882</v>
      </c>
      <c r="F159" s="508" t="s">
        <v>866</v>
      </c>
      <c r="G159" s="508" t="s">
        <v>894</v>
      </c>
      <c r="H159" s="508"/>
      <c r="I159" s="508"/>
      <c r="J159" s="509" t="s">
        <v>1234</v>
      </c>
      <c r="K159" s="490" t="s">
        <v>1208</v>
      </c>
      <c r="L159" s="510">
        <v>81112100</v>
      </c>
      <c r="M159" s="566" t="s">
        <v>1235</v>
      </c>
      <c r="N159" s="601" t="s">
        <v>1123</v>
      </c>
      <c r="O159" s="601">
        <v>5</v>
      </c>
      <c r="P159" s="601" t="s">
        <v>968</v>
      </c>
      <c r="Q159" s="601">
        <v>5</v>
      </c>
      <c r="R159" s="563">
        <v>2410464</v>
      </c>
      <c r="S159" s="563">
        <v>12052320</v>
      </c>
      <c r="T159" s="563"/>
      <c r="U159" s="563">
        <v>12052320</v>
      </c>
      <c r="V159" s="563"/>
      <c r="W159" s="503" t="s">
        <v>981</v>
      </c>
      <c r="X159" s="645" t="s">
        <v>970</v>
      </c>
      <c r="Y159" s="567" t="s">
        <v>971</v>
      </c>
      <c r="Z159" s="568"/>
      <c r="AA159" s="567"/>
      <c r="AB159" s="567"/>
      <c r="AC159" s="567"/>
      <c r="AD159" s="567"/>
      <c r="AE159" s="567"/>
      <c r="AF159" s="567"/>
      <c r="AG159" s="567"/>
      <c r="AH159" s="567"/>
      <c r="AI159" s="567"/>
      <c r="AJ159" s="567"/>
      <c r="AK159" s="567"/>
      <c r="AL159" s="567"/>
    </row>
    <row r="160" spans="1:52" ht="38.25" x14ac:dyDescent="0.25">
      <c r="A160" s="508" t="s">
        <v>842</v>
      </c>
      <c r="B160" s="508" t="s">
        <v>894</v>
      </c>
      <c r="C160" s="508" t="s">
        <v>894</v>
      </c>
      <c r="D160" s="508" t="s">
        <v>894</v>
      </c>
      <c r="E160" s="508" t="s">
        <v>882</v>
      </c>
      <c r="F160" s="508" t="s">
        <v>866</v>
      </c>
      <c r="G160" s="508" t="s">
        <v>894</v>
      </c>
      <c r="H160" s="508"/>
      <c r="I160" s="508"/>
      <c r="J160" s="509" t="s">
        <v>1234</v>
      </c>
      <c r="K160" s="490" t="s">
        <v>1208</v>
      </c>
      <c r="L160" s="510">
        <v>81112100</v>
      </c>
      <c r="M160" s="566" t="s">
        <v>1236</v>
      </c>
      <c r="N160" s="601" t="s">
        <v>980</v>
      </c>
      <c r="O160" s="601">
        <v>7</v>
      </c>
      <c r="P160" s="601" t="s">
        <v>968</v>
      </c>
      <c r="Q160" s="601">
        <v>7</v>
      </c>
      <c r="R160" s="563">
        <v>3500000</v>
      </c>
      <c r="S160" s="563">
        <v>24500000</v>
      </c>
      <c r="T160" s="563">
        <v>24500000</v>
      </c>
      <c r="U160" s="563">
        <v>24500000</v>
      </c>
      <c r="V160" s="563"/>
      <c r="W160" s="503" t="s">
        <v>981</v>
      </c>
      <c r="X160" s="645" t="s">
        <v>970</v>
      </c>
      <c r="Y160" s="567" t="s">
        <v>971</v>
      </c>
      <c r="Z160" s="568"/>
      <c r="AA160" s="567"/>
      <c r="AB160" s="567"/>
      <c r="AC160" s="567"/>
      <c r="AD160" s="567"/>
      <c r="AE160" s="567"/>
      <c r="AF160" s="567"/>
      <c r="AG160" s="567"/>
      <c r="AH160" s="567"/>
      <c r="AI160" s="567"/>
      <c r="AJ160" s="567"/>
      <c r="AK160" s="567"/>
      <c r="AL160" s="567"/>
    </row>
    <row r="161" spans="1:45" ht="38.25" x14ac:dyDescent="0.25">
      <c r="A161" s="508" t="s">
        <v>842</v>
      </c>
      <c r="B161" s="508" t="s">
        <v>894</v>
      </c>
      <c r="C161" s="508" t="s">
        <v>894</v>
      </c>
      <c r="D161" s="508" t="s">
        <v>894</v>
      </c>
      <c r="E161" s="508" t="s">
        <v>882</v>
      </c>
      <c r="F161" s="508" t="s">
        <v>866</v>
      </c>
      <c r="G161" s="508" t="s">
        <v>894</v>
      </c>
      <c r="H161" s="508"/>
      <c r="I161" s="508"/>
      <c r="J161" s="509" t="s">
        <v>1234</v>
      </c>
      <c r="K161" s="490" t="s">
        <v>1208</v>
      </c>
      <c r="L161" s="510">
        <v>81112100</v>
      </c>
      <c r="M161" s="566" t="s">
        <v>1237</v>
      </c>
      <c r="N161" s="601" t="s">
        <v>980</v>
      </c>
      <c r="O161" s="601">
        <v>7</v>
      </c>
      <c r="P161" s="601" t="s">
        <v>968</v>
      </c>
      <c r="Q161" s="601">
        <v>1</v>
      </c>
      <c r="R161" s="563">
        <v>30000000</v>
      </c>
      <c r="S161" s="563">
        <v>30000000</v>
      </c>
      <c r="T161" s="563">
        <v>30000000</v>
      </c>
      <c r="U161" s="563">
        <v>30000000</v>
      </c>
      <c r="V161" s="563"/>
      <c r="W161" s="503" t="s">
        <v>981</v>
      </c>
      <c r="X161" s="645" t="s">
        <v>970</v>
      </c>
      <c r="Y161" s="567" t="s">
        <v>971</v>
      </c>
      <c r="Z161" s="568"/>
      <c r="AA161" s="567"/>
      <c r="AB161" s="567"/>
      <c r="AC161" s="567"/>
      <c r="AD161" s="567"/>
      <c r="AE161" s="567"/>
      <c r="AF161" s="567"/>
      <c r="AG161" s="567"/>
      <c r="AH161" s="567"/>
      <c r="AI161" s="567"/>
      <c r="AJ161" s="567"/>
      <c r="AK161" s="567"/>
      <c r="AL161" s="567"/>
    </row>
    <row r="162" spans="1:45" ht="42.75" customHeight="1" x14ac:dyDescent="0.25">
      <c r="A162" s="508" t="s">
        <v>842</v>
      </c>
      <c r="B162" s="508" t="s">
        <v>894</v>
      </c>
      <c r="C162" s="508" t="s">
        <v>894</v>
      </c>
      <c r="D162" s="508" t="s">
        <v>894</v>
      </c>
      <c r="E162" s="508" t="s">
        <v>882</v>
      </c>
      <c r="F162" s="508" t="s">
        <v>866</v>
      </c>
      <c r="G162" s="508" t="s">
        <v>1103</v>
      </c>
      <c r="H162" s="508"/>
      <c r="I162" s="508"/>
      <c r="J162" s="509" t="s">
        <v>1238</v>
      </c>
      <c r="K162" s="490" t="s">
        <v>1239</v>
      </c>
      <c r="L162" s="510">
        <v>78131602</v>
      </c>
      <c r="M162" s="566" t="s">
        <v>1240</v>
      </c>
      <c r="N162" s="498" t="s">
        <v>967</v>
      </c>
      <c r="O162" s="500">
        <v>5</v>
      </c>
      <c r="P162" s="501" t="s">
        <v>962</v>
      </c>
      <c r="Q162" s="501">
        <v>1</v>
      </c>
      <c r="R162" s="502">
        <v>1500000</v>
      </c>
      <c r="S162" s="502">
        <v>1500000</v>
      </c>
      <c r="T162" s="563"/>
      <c r="U162" s="563">
        <v>1500000</v>
      </c>
      <c r="V162" s="563"/>
      <c r="W162" s="503" t="s">
        <v>1001</v>
      </c>
      <c r="X162" s="645" t="s">
        <v>1002</v>
      </c>
      <c r="Y162" s="567" t="s">
        <v>965</v>
      </c>
      <c r="Z162" s="568"/>
      <c r="AA162" s="567"/>
      <c r="AB162" s="567"/>
      <c r="AC162" s="567"/>
      <c r="AD162" s="567"/>
      <c r="AE162" s="567"/>
      <c r="AF162" s="567"/>
      <c r="AG162" s="567"/>
      <c r="AH162" s="567"/>
      <c r="AI162" s="567"/>
      <c r="AJ162" s="567"/>
      <c r="AK162" s="567"/>
      <c r="AL162" s="567"/>
    </row>
    <row r="163" spans="1:45" ht="41.25" customHeight="1" x14ac:dyDescent="0.25">
      <c r="A163" s="508" t="s">
        <v>842</v>
      </c>
      <c r="B163" s="508" t="s">
        <v>894</v>
      </c>
      <c r="C163" s="508" t="s">
        <v>894</v>
      </c>
      <c r="D163" s="508" t="s">
        <v>894</v>
      </c>
      <c r="E163" s="508" t="s">
        <v>882</v>
      </c>
      <c r="F163" s="508" t="s">
        <v>866</v>
      </c>
      <c r="G163" s="508" t="s">
        <v>1103</v>
      </c>
      <c r="H163" s="508"/>
      <c r="I163" s="508"/>
      <c r="J163" s="509" t="s">
        <v>1238</v>
      </c>
      <c r="K163" s="490" t="s">
        <v>1239</v>
      </c>
      <c r="L163" s="510">
        <v>78131602</v>
      </c>
      <c r="M163" s="566" t="s">
        <v>1241</v>
      </c>
      <c r="N163" s="498" t="s">
        <v>967</v>
      </c>
      <c r="O163" s="500">
        <v>7</v>
      </c>
      <c r="P163" s="501" t="s">
        <v>962</v>
      </c>
      <c r="Q163" s="501">
        <v>1</v>
      </c>
      <c r="R163" s="502">
        <v>600000</v>
      </c>
      <c r="S163" s="502">
        <f>+O163*R163</f>
        <v>4200000</v>
      </c>
      <c r="T163" s="502">
        <v>4200000</v>
      </c>
      <c r="U163" s="502">
        <v>4200000</v>
      </c>
      <c r="V163" s="502"/>
      <c r="W163" s="503" t="s">
        <v>1001</v>
      </c>
      <c r="X163" s="645" t="s">
        <v>1002</v>
      </c>
      <c r="Y163" s="567" t="s">
        <v>965</v>
      </c>
      <c r="Z163" s="568"/>
      <c r="AA163" s="567"/>
      <c r="AB163" s="567"/>
      <c r="AC163" s="567"/>
      <c r="AD163" s="567"/>
      <c r="AE163" s="567"/>
      <c r="AF163" s="567"/>
      <c r="AG163" s="567"/>
      <c r="AH163" s="567"/>
      <c r="AI163" s="567"/>
      <c r="AJ163" s="567"/>
      <c r="AK163" s="567"/>
      <c r="AL163" s="567"/>
    </row>
    <row r="164" spans="1:45" ht="30" x14ac:dyDescent="0.25">
      <c r="A164" s="659" t="s">
        <v>842</v>
      </c>
      <c r="B164" s="659" t="s">
        <v>894</v>
      </c>
      <c r="C164" s="659" t="s">
        <v>894</v>
      </c>
      <c r="D164" s="659" t="s">
        <v>894</v>
      </c>
      <c r="E164" s="659" t="s">
        <v>882</v>
      </c>
      <c r="F164" s="659" t="s">
        <v>862</v>
      </c>
      <c r="G164" s="659" t="s">
        <v>845</v>
      </c>
      <c r="H164" s="659" t="s">
        <v>1196</v>
      </c>
      <c r="I164" s="660" t="s">
        <v>1242</v>
      </c>
      <c r="J164" s="661" t="s">
        <v>1238</v>
      </c>
      <c r="K164" s="490" t="s">
        <v>1239</v>
      </c>
      <c r="L164" s="498">
        <v>80111600</v>
      </c>
      <c r="M164" s="499" t="s">
        <v>1243</v>
      </c>
      <c r="N164" s="498" t="s">
        <v>858</v>
      </c>
      <c r="O164" s="498">
        <v>10</v>
      </c>
      <c r="P164" s="498" t="s">
        <v>1124</v>
      </c>
      <c r="Q164" s="501">
        <v>2</v>
      </c>
      <c r="R164" s="501">
        <v>68958500</v>
      </c>
      <c r="S164" s="502">
        <v>137917000</v>
      </c>
      <c r="T164" s="615">
        <f>18750000*3</f>
        <v>56250000</v>
      </c>
      <c r="U164" s="615">
        <f>18750000*3</f>
        <v>56250000</v>
      </c>
      <c r="V164" s="502"/>
      <c r="W164" s="503" t="s">
        <v>1158</v>
      </c>
      <c r="X164" s="645" t="s">
        <v>1159</v>
      </c>
      <c r="Y164" s="412" t="s">
        <v>1151</v>
      </c>
      <c r="Z164" s="408"/>
      <c r="AS164" s="413">
        <v>60000000</v>
      </c>
    </row>
    <row r="165" spans="1:45" x14ac:dyDescent="0.25">
      <c r="A165" s="545" t="s">
        <v>842</v>
      </c>
      <c r="B165" s="545" t="s">
        <v>894</v>
      </c>
      <c r="C165" s="545" t="s">
        <v>894</v>
      </c>
      <c r="D165" s="545" t="s">
        <v>894</v>
      </c>
      <c r="E165" s="545" t="s">
        <v>882</v>
      </c>
      <c r="F165" s="545" t="s">
        <v>870</v>
      </c>
      <c r="G165" s="545"/>
      <c r="H165" s="545"/>
      <c r="I165" s="545"/>
      <c r="J165" s="546" t="s">
        <v>1244</v>
      </c>
      <c r="K165" s="547" t="s">
        <v>1245</v>
      </c>
      <c r="L165" s="548"/>
      <c r="M165" s="549" t="s">
        <v>1245</v>
      </c>
      <c r="N165" s="548"/>
      <c r="O165" s="550"/>
      <c r="P165" s="551"/>
      <c r="Q165" s="551"/>
      <c r="R165" s="552"/>
      <c r="S165" s="553">
        <f>SUM(S167:S171)</f>
        <v>92285329</v>
      </c>
      <c r="T165" s="553">
        <f>SUM(T166:T171)</f>
        <v>47556972</v>
      </c>
      <c r="U165" s="553">
        <f>SUM(U166:U171)</f>
        <v>95285329</v>
      </c>
      <c r="V165" s="553"/>
      <c r="W165" s="554"/>
      <c r="X165" s="555"/>
      <c r="Y165" s="556"/>
      <c r="Z165" s="556"/>
      <c r="AA165" s="556"/>
      <c r="AB165" s="556"/>
      <c r="AC165" s="556"/>
      <c r="AD165" s="556"/>
      <c r="AE165" s="556"/>
      <c r="AF165" s="556"/>
      <c r="AG165" s="556"/>
      <c r="AH165" s="556"/>
      <c r="AI165" s="556"/>
      <c r="AJ165" s="556"/>
      <c r="AK165" s="556"/>
      <c r="AL165" s="556"/>
    </row>
    <row r="166" spans="1:45" ht="30" x14ac:dyDescent="0.25">
      <c r="A166" s="488"/>
      <c r="B166" s="488"/>
      <c r="C166" s="488"/>
      <c r="D166" s="488"/>
      <c r="E166" s="488"/>
      <c r="F166" s="488"/>
      <c r="G166" s="488"/>
      <c r="H166" s="488"/>
      <c r="I166" s="488"/>
      <c r="J166" s="489" t="s">
        <v>1246</v>
      </c>
      <c r="K166" s="490" t="s">
        <v>1247</v>
      </c>
      <c r="L166" s="498">
        <v>80111701</v>
      </c>
      <c r="M166" s="499" t="s">
        <v>1248</v>
      </c>
      <c r="N166" s="498" t="s">
        <v>858</v>
      </c>
      <c r="O166" s="498">
        <v>10</v>
      </c>
      <c r="P166" s="498" t="s">
        <v>1124</v>
      </c>
      <c r="Q166" s="501"/>
      <c r="R166" s="502"/>
      <c r="S166" s="542"/>
      <c r="T166" s="573">
        <v>3000000</v>
      </c>
      <c r="U166" s="573">
        <v>3000000</v>
      </c>
      <c r="V166" s="542"/>
      <c r="W166" s="503" t="s">
        <v>859</v>
      </c>
      <c r="X166" s="645" t="s">
        <v>860</v>
      </c>
      <c r="Y166" s="662"/>
      <c r="Z166" s="662"/>
      <c r="AA166" s="662"/>
      <c r="AB166" s="662"/>
      <c r="AC166" s="662"/>
      <c r="AD166" s="662"/>
      <c r="AE166" s="662"/>
      <c r="AF166" s="662"/>
      <c r="AG166" s="662"/>
      <c r="AH166" s="662"/>
      <c r="AI166" s="662"/>
      <c r="AJ166" s="662"/>
      <c r="AK166" s="662"/>
      <c r="AL166" s="662"/>
    </row>
    <row r="167" spans="1:45" x14ac:dyDescent="0.25">
      <c r="A167" s="488" t="s">
        <v>842</v>
      </c>
      <c r="B167" s="488" t="s">
        <v>894</v>
      </c>
      <c r="C167" s="488" t="s">
        <v>894</v>
      </c>
      <c r="D167" s="488" t="s">
        <v>894</v>
      </c>
      <c r="E167" s="488" t="s">
        <v>882</v>
      </c>
      <c r="F167" s="488" t="s">
        <v>870</v>
      </c>
      <c r="G167" s="488" t="s">
        <v>925</v>
      </c>
      <c r="H167" s="488"/>
      <c r="I167" s="488"/>
      <c r="J167" s="489" t="s">
        <v>1249</v>
      </c>
      <c r="K167" s="490" t="s">
        <v>1250</v>
      </c>
      <c r="L167" s="498">
        <v>76111500</v>
      </c>
      <c r="M167" s="576" t="s">
        <v>1251</v>
      </c>
      <c r="N167" s="562" t="s">
        <v>967</v>
      </c>
      <c r="O167" s="562">
        <v>2</v>
      </c>
      <c r="P167" s="562" t="s">
        <v>55</v>
      </c>
      <c r="Q167" s="562">
        <v>2</v>
      </c>
      <c r="R167" s="663">
        <v>13523553</v>
      </c>
      <c r="S167" s="663">
        <v>13523553</v>
      </c>
      <c r="T167" s="573"/>
      <c r="U167" s="573">
        <v>13523553</v>
      </c>
      <c r="V167" s="663"/>
      <c r="W167" s="578" t="s">
        <v>1001</v>
      </c>
      <c r="X167" s="645" t="s">
        <v>1002</v>
      </c>
      <c r="Y167" s="567" t="s">
        <v>965</v>
      </c>
      <c r="Z167" s="568"/>
      <c r="AA167" s="567"/>
      <c r="AB167" s="567"/>
      <c r="AC167" s="567"/>
      <c r="AD167" s="567"/>
      <c r="AE167" s="567"/>
      <c r="AF167" s="567"/>
      <c r="AG167" s="567"/>
      <c r="AH167" s="567"/>
      <c r="AI167" s="567"/>
      <c r="AJ167" s="567"/>
      <c r="AK167" s="567"/>
      <c r="AL167" s="567"/>
    </row>
    <row r="168" spans="1:45" x14ac:dyDescent="0.25">
      <c r="A168" s="488" t="s">
        <v>842</v>
      </c>
      <c r="B168" s="488" t="s">
        <v>894</v>
      </c>
      <c r="C168" s="488" t="s">
        <v>894</v>
      </c>
      <c r="D168" s="488" t="s">
        <v>894</v>
      </c>
      <c r="E168" s="488" t="s">
        <v>882</v>
      </c>
      <c r="F168" s="488" t="s">
        <v>870</v>
      </c>
      <c r="G168" s="488" t="s">
        <v>925</v>
      </c>
      <c r="H168" s="488"/>
      <c r="I168" s="488"/>
      <c r="J168" s="489" t="s">
        <v>1249</v>
      </c>
      <c r="K168" s="490" t="s">
        <v>1250</v>
      </c>
      <c r="L168" s="498">
        <v>76111500</v>
      </c>
      <c r="M168" s="576" t="s">
        <v>1252</v>
      </c>
      <c r="N168" s="562" t="s">
        <v>967</v>
      </c>
      <c r="O168" s="562">
        <v>10</v>
      </c>
      <c r="P168" s="562" t="s">
        <v>1028</v>
      </c>
      <c r="Q168" s="562">
        <v>2</v>
      </c>
      <c r="R168" s="573">
        <v>2000000</v>
      </c>
      <c r="S168" s="573">
        <v>48000000</v>
      </c>
      <c r="T168" s="573">
        <f>48000000-27443028</f>
        <v>20556972</v>
      </c>
      <c r="U168" s="573">
        <f>48000000-27443028</f>
        <v>20556972</v>
      </c>
      <c r="V168" s="573"/>
      <c r="W168" s="578" t="s">
        <v>1001</v>
      </c>
      <c r="X168" s="645" t="s">
        <v>1002</v>
      </c>
      <c r="Y168" s="567" t="s">
        <v>965</v>
      </c>
      <c r="Z168" s="568"/>
      <c r="AA168" s="567"/>
      <c r="AB168" s="567"/>
      <c r="AC168" s="567"/>
      <c r="AD168" s="567"/>
      <c r="AE168" s="567"/>
      <c r="AF168" s="567"/>
      <c r="AG168" s="567"/>
      <c r="AH168" s="567"/>
      <c r="AI168" s="567"/>
      <c r="AJ168" s="567"/>
      <c r="AK168" s="567"/>
      <c r="AL168" s="567"/>
    </row>
    <row r="169" spans="1:45" ht="30" x14ac:dyDescent="0.25">
      <c r="A169" s="488"/>
      <c r="B169" s="488"/>
      <c r="C169" s="488"/>
      <c r="D169" s="488"/>
      <c r="E169" s="488"/>
      <c r="F169" s="488"/>
      <c r="G169" s="488"/>
      <c r="H169" s="488"/>
      <c r="I169" s="488"/>
      <c r="J169" s="489" t="s">
        <v>1253</v>
      </c>
      <c r="K169" s="490" t="s">
        <v>1254</v>
      </c>
      <c r="L169" s="498">
        <v>78102200</v>
      </c>
      <c r="M169" s="499" t="s">
        <v>1255</v>
      </c>
      <c r="N169" s="562"/>
      <c r="O169" s="562"/>
      <c r="P169" s="562"/>
      <c r="Q169" s="562"/>
      <c r="R169" s="573"/>
      <c r="S169" s="573"/>
      <c r="T169" s="573"/>
      <c r="U169" s="573">
        <v>27443028</v>
      </c>
      <c r="V169" s="573"/>
      <c r="W169" s="578" t="s">
        <v>1001</v>
      </c>
      <c r="X169" s="645" t="s">
        <v>1002</v>
      </c>
      <c r="Y169" s="567"/>
      <c r="Z169" s="568"/>
      <c r="AA169" s="567"/>
      <c r="AB169" s="567"/>
      <c r="AC169" s="567"/>
      <c r="AD169" s="567"/>
      <c r="AE169" s="567"/>
      <c r="AF169" s="567"/>
      <c r="AG169" s="567"/>
      <c r="AH169" s="567"/>
      <c r="AI169" s="567"/>
      <c r="AJ169" s="567"/>
      <c r="AK169" s="567"/>
      <c r="AL169" s="567"/>
    </row>
    <row r="170" spans="1:45" ht="25.5" x14ac:dyDescent="0.25">
      <c r="A170" s="488" t="s">
        <v>842</v>
      </c>
      <c r="B170" s="488" t="s">
        <v>894</v>
      </c>
      <c r="C170" s="488" t="s">
        <v>894</v>
      </c>
      <c r="D170" s="488" t="s">
        <v>894</v>
      </c>
      <c r="E170" s="488" t="s">
        <v>882</v>
      </c>
      <c r="F170" s="488" t="s">
        <v>870</v>
      </c>
      <c r="G170" s="488" t="s">
        <v>997</v>
      </c>
      <c r="H170" s="488" t="s">
        <v>1196</v>
      </c>
      <c r="I170" s="488"/>
      <c r="J170" s="489" t="s">
        <v>1256</v>
      </c>
      <c r="K170" s="490" t="s">
        <v>1257</v>
      </c>
      <c r="L170" s="498">
        <v>90101700</v>
      </c>
      <c r="M170" s="576" t="s">
        <v>1258</v>
      </c>
      <c r="N170" s="562" t="s">
        <v>858</v>
      </c>
      <c r="O170" s="562">
        <v>2</v>
      </c>
      <c r="P170" s="562" t="s">
        <v>55</v>
      </c>
      <c r="Q170" s="562">
        <v>1</v>
      </c>
      <c r="R170" s="663">
        <v>6761776</v>
      </c>
      <c r="S170" s="663">
        <v>6761776</v>
      </c>
      <c r="T170" s="663"/>
      <c r="U170" s="663">
        <v>6761776</v>
      </c>
      <c r="V170" s="663"/>
      <c r="W170" s="578" t="s">
        <v>1001</v>
      </c>
      <c r="X170" s="645" t="s">
        <v>1002</v>
      </c>
      <c r="Y170" s="567" t="s">
        <v>965</v>
      </c>
      <c r="Z170" s="568"/>
      <c r="AA170" s="567"/>
      <c r="AB170" s="567"/>
      <c r="AC170" s="567"/>
      <c r="AD170" s="567"/>
      <c r="AE170" s="567"/>
      <c r="AF170" s="567"/>
      <c r="AG170" s="567"/>
      <c r="AH170" s="567"/>
      <c r="AI170" s="567"/>
      <c r="AJ170" s="567"/>
      <c r="AK170" s="567"/>
      <c r="AL170" s="567"/>
    </row>
    <row r="171" spans="1:45" ht="25.5" x14ac:dyDescent="0.25">
      <c r="A171" s="488" t="s">
        <v>842</v>
      </c>
      <c r="B171" s="488" t="s">
        <v>894</v>
      </c>
      <c r="C171" s="488" t="s">
        <v>894</v>
      </c>
      <c r="D171" s="488" t="s">
        <v>894</v>
      </c>
      <c r="E171" s="488" t="s">
        <v>882</v>
      </c>
      <c r="F171" s="488" t="s">
        <v>870</v>
      </c>
      <c r="G171" s="488" t="s">
        <v>997</v>
      </c>
      <c r="H171" s="488" t="s">
        <v>1196</v>
      </c>
      <c r="I171" s="488"/>
      <c r="J171" s="489" t="s">
        <v>1256</v>
      </c>
      <c r="K171" s="490" t="s">
        <v>1257</v>
      </c>
      <c r="L171" s="498">
        <v>90101700</v>
      </c>
      <c r="M171" s="576" t="s">
        <v>1259</v>
      </c>
      <c r="N171" s="562" t="s">
        <v>858</v>
      </c>
      <c r="O171" s="562">
        <v>10</v>
      </c>
      <c r="P171" s="562" t="s">
        <v>1028</v>
      </c>
      <c r="Q171" s="562">
        <v>1</v>
      </c>
      <c r="R171" s="573">
        <v>2000000</v>
      </c>
      <c r="S171" s="573">
        <v>24000000</v>
      </c>
      <c r="T171" s="573">
        <v>24000000</v>
      </c>
      <c r="U171" s="573">
        <v>24000000</v>
      </c>
      <c r="V171" s="573"/>
      <c r="W171" s="578" t="s">
        <v>1001</v>
      </c>
      <c r="X171" s="645" t="s">
        <v>1002</v>
      </c>
      <c r="Y171" s="567" t="s">
        <v>965</v>
      </c>
      <c r="Z171" s="568"/>
      <c r="AA171" s="567"/>
      <c r="AB171" s="567"/>
      <c r="AC171" s="567"/>
      <c r="AD171" s="567"/>
      <c r="AE171" s="567"/>
      <c r="AF171" s="567"/>
      <c r="AG171" s="567"/>
      <c r="AH171" s="567"/>
      <c r="AI171" s="567"/>
      <c r="AJ171" s="567"/>
      <c r="AK171" s="567"/>
      <c r="AL171" s="567"/>
    </row>
    <row r="172" spans="1:45" ht="51" x14ac:dyDescent="0.25">
      <c r="A172" s="545" t="s">
        <v>842</v>
      </c>
      <c r="B172" s="545" t="s">
        <v>894</v>
      </c>
      <c r="C172" s="545" t="s">
        <v>894</v>
      </c>
      <c r="D172" s="545" t="s">
        <v>894</v>
      </c>
      <c r="E172" s="545" t="s">
        <v>882</v>
      </c>
      <c r="F172" s="545" t="s">
        <v>878</v>
      </c>
      <c r="G172" s="545"/>
      <c r="H172" s="545"/>
      <c r="I172" s="545"/>
      <c r="J172" s="546" t="s">
        <v>1260</v>
      </c>
      <c r="K172" s="547" t="s">
        <v>1261</v>
      </c>
      <c r="L172" s="548"/>
      <c r="M172" s="549" t="s">
        <v>1261</v>
      </c>
      <c r="N172" s="548"/>
      <c r="O172" s="550"/>
      <c r="P172" s="551"/>
      <c r="Q172" s="551"/>
      <c r="R172" s="552"/>
      <c r="S172" s="553">
        <f>SUM(S173:S181)</f>
        <v>51484760</v>
      </c>
      <c r="T172" s="553">
        <f>SUM(T173:T181)</f>
        <v>30520700</v>
      </c>
      <c r="U172" s="553">
        <f>SUM(U173:U181)</f>
        <v>51484760</v>
      </c>
      <c r="V172" s="553"/>
      <c r="W172" s="554"/>
      <c r="X172" s="555"/>
      <c r="Y172" s="556"/>
      <c r="Z172" s="556"/>
      <c r="AA172" s="556"/>
      <c r="AB172" s="556"/>
      <c r="AC172" s="556"/>
      <c r="AD172" s="556"/>
      <c r="AE172" s="556"/>
      <c r="AF172" s="556"/>
      <c r="AG172" s="556"/>
      <c r="AH172" s="556"/>
      <c r="AI172" s="556"/>
      <c r="AJ172" s="556"/>
      <c r="AK172" s="556"/>
      <c r="AL172" s="556"/>
    </row>
    <row r="173" spans="1:45" ht="45" x14ac:dyDescent="0.25">
      <c r="A173" s="488" t="s">
        <v>842</v>
      </c>
      <c r="B173" s="488" t="s">
        <v>894</v>
      </c>
      <c r="C173" s="488" t="s">
        <v>894</v>
      </c>
      <c r="D173" s="488" t="s">
        <v>894</v>
      </c>
      <c r="E173" s="488" t="s">
        <v>882</v>
      </c>
      <c r="F173" s="488" t="s">
        <v>878</v>
      </c>
      <c r="G173" s="488" t="s">
        <v>845</v>
      </c>
      <c r="H173" s="488" t="s">
        <v>1099</v>
      </c>
      <c r="I173" s="488"/>
      <c r="J173" s="489" t="s">
        <v>1262</v>
      </c>
      <c r="K173" s="490" t="s">
        <v>1263</v>
      </c>
      <c r="L173" s="498">
        <v>81112400</v>
      </c>
      <c r="M173" s="499" t="s">
        <v>1264</v>
      </c>
      <c r="N173" s="562" t="s">
        <v>967</v>
      </c>
      <c r="O173" s="579">
        <v>3</v>
      </c>
      <c r="P173" s="501" t="s">
        <v>1008</v>
      </c>
      <c r="Q173" s="501">
        <v>1</v>
      </c>
      <c r="R173" s="580">
        <f t="shared" ref="R173:R178" si="4">S173/O173</f>
        <v>1350959.3333333333</v>
      </c>
      <c r="S173" s="502">
        <v>4052878</v>
      </c>
      <c r="T173" s="502"/>
      <c r="U173" s="502">
        <f>S173</f>
        <v>4052878</v>
      </c>
      <c r="V173" s="502"/>
      <c r="W173" s="578" t="s">
        <v>981</v>
      </c>
      <c r="X173" s="645" t="s">
        <v>970</v>
      </c>
      <c r="Y173" s="664" t="s">
        <v>860</v>
      </c>
      <c r="Z173" s="567" t="s">
        <v>965</v>
      </c>
      <c r="AA173" s="568"/>
      <c r="AB173" s="567"/>
      <c r="AC173" s="567"/>
      <c r="AD173" s="567"/>
      <c r="AE173" s="567"/>
      <c r="AF173" s="567"/>
      <c r="AG173" s="567"/>
      <c r="AH173" s="567"/>
      <c r="AI173" s="567"/>
      <c r="AJ173" s="567"/>
      <c r="AK173" s="567"/>
      <c r="AL173" s="567"/>
    </row>
    <row r="174" spans="1:45" ht="45" x14ac:dyDescent="0.25">
      <c r="A174" s="488" t="s">
        <v>842</v>
      </c>
      <c r="B174" s="488" t="s">
        <v>894</v>
      </c>
      <c r="C174" s="488" t="s">
        <v>894</v>
      </c>
      <c r="D174" s="488" t="s">
        <v>894</v>
      </c>
      <c r="E174" s="488" t="s">
        <v>882</v>
      </c>
      <c r="F174" s="488" t="s">
        <v>878</v>
      </c>
      <c r="G174" s="488" t="s">
        <v>845</v>
      </c>
      <c r="H174" s="488" t="s">
        <v>1099</v>
      </c>
      <c r="I174" s="488"/>
      <c r="J174" s="489" t="s">
        <v>1262</v>
      </c>
      <c r="K174" s="490" t="s">
        <v>1263</v>
      </c>
      <c r="L174" s="498">
        <v>81112400</v>
      </c>
      <c r="M174" s="499" t="s">
        <v>1265</v>
      </c>
      <c r="N174" s="562" t="s">
        <v>967</v>
      </c>
      <c r="O174" s="579">
        <v>9</v>
      </c>
      <c r="P174" s="501" t="s">
        <v>1008</v>
      </c>
      <c r="Q174" s="501">
        <v>1</v>
      </c>
      <c r="R174" s="580">
        <f t="shared" si="4"/>
        <v>1350961.111111111</v>
      </c>
      <c r="S174" s="502">
        <v>12158650</v>
      </c>
      <c r="T174" s="502">
        <v>12158650</v>
      </c>
      <c r="U174" s="502">
        <v>12158650</v>
      </c>
      <c r="V174" s="502"/>
      <c r="W174" s="578" t="s">
        <v>981</v>
      </c>
      <c r="X174" s="645" t="s">
        <v>970</v>
      </c>
      <c r="Y174" s="664" t="s">
        <v>860</v>
      </c>
      <c r="Z174" s="567" t="s">
        <v>965</v>
      </c>
      <c r="AA174" s="568"/>
      <c r="AB174" s="567"/>
      <c r="AC174" s="567"/>
      <c r="AD174" s="567"/>
      <c r="AE174" s="567"/>
      <c r="AF174" s="567"/>
      <c r="AG174" s="567"/>
      <c r="AH174" s="567"/>
      <c r="AI174" s="567"/>
      <c r="AJ174" s="567"/>
      <c r="AK174" s="567"/>
      <c r="AL174" s="567"/>
    </row>
    <row r="175" spans="1:45" ht="45" x14ac:dyDescent="0.25">
      <c r="A175" s="488" t="s">
        <v>842</v>
      </c>
      <c r="B175" s="488" t="s">
        <v>894</v>
      </c>
      <c r="C175" s="488" t="s">
        <v>894</v>
      </c>
      <c r="D175" s="488" t="s">
        <v>894</v>
      </c>
      <c r="E175" s="488" t="s">
        <v>882</v>
      </c>
      <c r="F175" s="488" t="s">
        <v>878</v>
      </c>
      <c r="G175" s="488" t="s">
        <v>845</v>
      </c>
      <c r="H175" s="488" t="s">
        <v>1099</v>
      </c>
      <c r="I175" s="488"/>
      <c r="J175" s="489" t="s">
        <v>1262</v>
      </c>
      <c r="K175" s="490" t="s">
        <v>1263</v>
      </c>
      <c r="L175" s="498">
        <v>81112400</v>
      </c>
      <c r="M175" s="499" t="s">
        <v>1266</v>
      </c>
      <c r="N175" s="562" t="s">
        <v>967</v>
      </c>
      <c r="O175" s="579">
        <v>4</v>
      </c>
      <c r="P175" s="501" t="s">
        <v>1008</v>
      </c>
      <c r="Q175" s="501">
        <v>1</v>
      </c>
      <c r="R175" s="580">
        <f t="shared" si="4"/>
        <v>317732.5</v>
      </c>
      <c r="S175" s="502">
        <v>1270930</v>
      </c>
      <c r="T175" s="502"/>
      <c r="U175" s="502">
        <f>S175</f>
        <v>1270930</v>
      </c>
      <c r="V175" s="502"/>
      <c r="W175" s="578" t="s">
        <v>981</v>
      </c>
      <c r="X175" s="645" t="s">
        <v>970</v>
      </c>
      <c r="Y175" s="664" t="s">
        <v>860</v>
      </c>
      <c r="Z175" s="567" t="s">
        <v>965</v>
      </c>
      <c r="AA175" s="568"/>
      <c r="AB175" s="567"/>
      <c r="AC175" s="567"/>
      <c r="AD175" s="567"/>
      <c r="AE175" s="567"/>
      <c r="AF175" s="567"/>
      <c r="AG175" s="567"/>
      <c r="AH175" s="567"/>
      <c r="AI175" s="567"/>
      <c r="AJ175" s="567"/>
      <c r="AK175" s="567"/>
      <c r="AL175" s="567"/>
    </row>
    <row r="176" spans="1:45" ht="45" x14ac:dyDescent="0.25">
      <c r="A176" s="488" t="s">
        <v>842</v>
      </c>
      <c r="B176" s="488" t="s">
        <v>894</v>
      </c>
      <c r="C176" s="488" t="s">
        <v>894</v>
      </c>
      <c r="D176" s="488" t="s">
        <v>894</v>
      </c>
      <c r="E176" s="488" t="s">
        <v>882</v>
      </c>
      <c r="F176" s="488" t="s">
        <v>878</v>
      </c>
      <c r="G176" s="488" t="s">
        <v>845</v>
      </c>
      <c r="H176" s="488" t="s">
        <v>1099</v>
      </c>
      <c r="I176" s="488"/>
      <c r="J176" s="489" t="s">
        <v>1262</v>
      </c>
      <c r="K176" s="490" t="s">
        <v>1263</v>
      </c>
      <c r="L176" s="498">
        <v>81112400</v>
      </c>
      <c r="M176" s="499" t="s">
        <v>1267</v>
      </c>
      <c r="N176" s="562" t="s">
        <v>967</v>
      </c>
      <c r="O176" s="579">
        <v>8</v>
      </c>
      <c r="P176" s="501" t="s">
        <v>1008</v>
      </c>
      <c r="Q176" s="501">
        <v>1</v>
      </c>
      <c r="R176" s="580">
        <f t="shared" si="4"/>
        <v>317731.25</v>
      </c>
      <c r="S176" s="502">
        <v>2541850</v>
      </c>
      <c r="T176" s="502">
        <v>2541850</v>
      </c>
      <c r="U176" s="502">
        <f>S176</f>
        <v>2541850</v>
      </c>
      <c r="V176" s="502"/>
      <c r="W176" s="578" t="s">
        <v>981</v>
      </c>
      <c r="X176" s="645" t="s">
        <v>970</v>
      </c>
      <c r="Y176" s="664" t="s">
        <v>860</v>
      </c>
      <c r="Z176" s="567" t="s">
        <v>965</v>
      </c>
      <c r="AA176" s="568"/>
      <c r="AB176" s="567"/>
      <c r="AC176" s="567"/>
      <c r="AD176" s="567"/>
      <c r="AE176" s="567"/>
      <c r="AF176" s="567"/>
      <c r="AG176" s="567"/>
      <c r="AH176" s="567"/>
      <c r="AI176" s="567"/>
      <c r="AJ176" s="567"/>
      <c r="AK176" s="567"/>
      <c r="AL176" s="567"/>
    </row>
    <row r="177" spans="1:38" ht="38.25" x14ac:dyDescent="0.25">
      <c r="A177" s="488" t="s">
        <v>842</v>
      </c>
      <c r="B177" s="488" t="s">
        <v>894</v>
      </c>
      <c r="C177" s="488" t="s">
        <v>894</v>
      </c>
      <c r="D177" s="488" t="s">
        <v>894</v>
      </c>
      <c r="E177" s="488" t="s">
        <v>882</v>
      </c>
      <c r="F177" s="488" t="s">
        <v>878</v>
      </c>
      <c r="G177" s="488" t="s">
        <v>845</v>
      </c>
      <c r="H177" s="488" t="s">
        <v>1099</v>
      </c>
      <c r="I177" s="488"/>
      <c r="J177" s="489" t="s">
        <v>1262</v>
      </c>
      <c r="K177" s="490" t="s">
        <v>1263</v>
      </c>
      <c r="L177" s="498">
        <v>81112400</v>
      </c>
      <c r="M177" s="499" t="s">
        <v>1268</v>
      </c>
      <c r="N177" s="562" t="s">
        <v>967</v>
      </c>
      <c r="O177" s="579">
        <v>4</v>
      </c>
      <c r="P177" s="501" t="s">
        <v>1008</v>
      </c>
      <c r="Q177" s="501">
        <v>1</v>
      </c>
      <c r="R177" s="580">
        <f t="shared" si="4"/>
        <v>3660063</v>
      </c>
      <c r="S177" s="502">
        <v>14640252</v>
      </c>
      <c r="T177" s="502"/>
      <c r="U177" s="502">
        <f>S177</f>
        <v>14640252</v>
      </c>
      <c r="V177" s="502"/>
      <c r="W177" s="578" t="s">
        <v>981</v>
      </c>
      <c r="X177" s="645" t="s">
        <v>970</v>
      </c>
      <c r="Y177" s="664" t="s">
        <v>860</v>
      </c>
      <c r="Z177" s="567" t="s">
        <v>965</v>
      </c>
      <c r="AA177" s="568"/>
      <c r="AB177" s="567"/>
      <c r="AC177" s="567"/>
      <c r="AD177" s="567"/>
      <c r="AE177" s="567"/>
      <c r="AF177" s="567"/>
      <c r="AG177" s="567"/>
      <c r="AH177" s="567"/>
      <c r="AI177" s="567"/>
      <c r="AJ177" s="567"/>
      <c r="AK177" s="567"/>
      <c r="AL177" s="567"/>
    </row>
    <row r="178" spans="1:38" ht="38.25" x14ac:dyDescent="0.25">
      <c r="A178" s="488"/>
      <c r="B178" s="488"/>
      <c r="C178" s="488"/>
      <c r="D178" s="488"/>
      <c r="E178" s="488"/>
      <c r="F178" s="488"/>
      <c r="G178" s="488"/>
      <c r="H178" s="488"/>
      <c r="I178" s="488"/>
      <c r="J178" s="489" t="s">
        <v>1262</v>
      </c>
      <c r="K178" s="490" t="s">
        <v>1263</v>
      </c>
      <c r="L178" s="498">
        <v>81112400</v>
      </c>
      <c r="M178" s="499" t="s">
        <v>1269</v>
      </c>
      <c r="N178" s="562" t="s">
        <v>967</v>
      </c>
      <c r="O178" s="579">
        <v>2</v>
      </c>
      <c r="P178" s="501" t="s">
        <v>1008</v>
      </c>
      <c r="Q178" s="501">
        <v>1</v>
      </c>
      <c r="R178" s="580">
        <f t="shared" si="4"/>
        <v>3660100</v>
      </c>
      <c r="S178" s="502">
        <v>7320200</v>
      </c>
      <c r="T178" s="502">
        <v>7320200</v>
      </c>
      <c r="U178" s="502">
        <f>S178</f>
        <v>7320200</v>
      </c>
      <c r="V178" s="502"/>
      <c r="W178" s="578" t="s">
        <v>981</v>
      </c>
      <c r="X178" s="645" t="s">
        <v>970</v>
      </c>
      <c r="Y178" s="664"/>
      <c r="Z178" s="567"/>
      <c r="AA178" s="568"/>
      <c r="AB178" s="567"/>
      <c r="AC178" s="567"/>
      <c r="AD178" s="567"/>
      <c r="AE178" s="567"/>
      <c r="AF178" s="567"/>
      <c r="AG178" s="567"/>
      <c r="AH178" s="567"/>
      <c r="AI178" s="567"/>
      <c r="AJ178" s="567"/>
      <c r="AK178" s="567"/>
      <c r="AL178" s="567"/>
    </row>
    <row r="179" spans="1:38" ht="42" customHeight="1" x14ac:dyDescent="0.25">
      <c r="A179" s="488" t="s">
        <v>842</v>
      </c>
      <c r="B179" s="488" t="s">
        <v>894</v>
      </c>
      <c r="C179" s="488" t="s">
        <v>894</v>
      </c>
      <c r="D179" s="488" t="s">
        <v>894</v>
      </c>
      <c r="E179" s="488" t="s">
        <v>882</v>
      </c>
      <c r="F179" s="488" t="s">
        <v>878</v>
      </c>
      <c r="G179" s="488" t="s">
        <v>845</v>
      </c>
      <c r="H179" s="488" t="s">
        <v>1210</v>
      </c>
      <c r="I179" s="488"/>
      <c r="J179" s="489" t="s">
        <v>1270</v>
      </c>
      <c r="K179" s="490" t="s">
        <v>1271</v>
      </c>
      <c r="L179" s="498">
        <v>78181500</v>
      </c>
      <c r="M179" s="566" t="s">
        <v>1272</v>
      </c>
      <c r="N179" s="498" t="s">
        <v>1007</v>
      </c>
      <c r="O179" s="500">
        <v>11</v>
      </c>
      <c r="P179" s="501" t="s">
        <v>962</v>
      </c>
      <c r="Q179" s="501">
        <v>1</v>
      </c>
      <c r="R179" s="502">
        <v>6000000</v>
      </c>
      <c r="S179" s="502">
        <v>6000000</v>
      </c>
      <c r="T179" s="502">
        <v>6000000</v>
      </c>
      <c r="U179" s="502">
        <v>6000000</v>
      </c>
      <c r="V179" s="502"/>
      <c r="W179" s="503" t="s">
        <v>1001</v>
      </c>
      <c r="X179" s="645" t="s">
        <v>1002</v>
      </c>
      <c r="Y179" s="567" t="s">
        <v>965</v>
      </c>
      <c r="Z179" s="568"/>
      <c r="AA179" s="567"/>
      <c r="AB179" s="567"/>
      <c r="AC179" s="567"/>
      <c r="AD179" s="567"/>
      <c r="AE179" s="567"/>
      <c r="AF179" s="567"/>
      <c r="AG179" s="567"/>
      <c r="AH179" s="567"/>
      <c r="AI179" s="567"/>
      <c r="AJ179" s="567"/>
      <c r="AK179" s="567"/>
      <c r="AL179" s="567"/>
    </row>
    <row r="180" spans="1:38" ht="38.25" x14ac:dyDescent="0.25">
      <c r="A180" s="488" t="s">
        <v>842</v>
      </c>
      <c r="B180" s="488" t="s">
        <v>894</v>
      </c>
      <c r="C180" s="488" t="s">
        <v>894</v>
      </c>
      <c r="D180" s="488" t="s">
        <v>894</v>
      </c>
      <c r="E180" s="488" t="s">
        <v>882</v>
      </c>
      <c r="F180" s="488" t="s">
        <v>878</v>
      </c>
      <c r="G180" s="488" t="s">
        <v>845</v>
      </c>
      <c r="H180" s="488" t="s">
        <v>1099</v>
      </c>
      <c r="I180" s="488"/>
      <c r="J180" s="489" t="s">
        <v>1273</v>
      </c>
      <c r="K180" s="490" t="s">
        <v>1274</v>
      </c>
      <c r="L180" s="498">
        <v>46191606</v>
      </c>
      <c r="M180" s="499" t="s">
        <v>1275</v>
      </c>
      <c r="N180" s="498" t="s">
        <v>1276</v>
      </c>
      <c r="O180" s="579">
        <v>2</v>
      </c>
      <c r="P180" s="501" t="s">
        <v>1008</v>
      </c>
      <c r="Q180" s="501">
        <v>1</v>
      </c>
      <c r="R180" s="580">
        <v>2500000</v>
      </c>
      <c r="S180" s="502">
        <v>2500000</v>
      </c>
      <c r="T180" s="502">
        <v>2500000</v>
      </c>
      <c r="U180" s="502">
        <v>2500000</v>
      </c>
      <c r="V180" s="502"/>
      <c r="W180" s="503" t="s">
        <v>859</v>
      </c>
      <c r="X180" s="645" t="s">
        <v>860</v>
      </c>
      <c r="Y180" s="567" t="s">
        <v>965</v>
      </c>
      <c r="Z180" s="568"/>
      <c r="AA180" s="567"/>
      <c r="AB180" s="567"/>
      <c r="AC180" s="567"/>
      <c r="AD180" s="567"/>
      <c r="AE180" s="567"/>
      <c r="AF180" s="567"/>
      <c r="AG180" s="567"/>
      <c r="AH180" s="567"/>
      <c r="AI180" s="567"/>
      <c r="AJ180" s="567"/>
      <c r="AK180" s="567"/>
      <c r="AL180" s="567"/>
    </row>
    <row r="181" spans="1:38" ht="38.25" x14ac:dyDescent="0.25">
      <c r="A181" s="488" t="s">
        <v>842</v>
      </c>
      <c r="B181" s="488" t="s">
        <v>894</v>
      </c>
      <c r="C181" s="488" t="s">
        <v>894</v>
      </c>
      <c r="D181" s="488" t="s">
        <v>894</v>
      </c>
      <c r="E181" s="488" t="s">
        <v>882</v>
      </c>
      <c r="F181" s="488" t="s">
        <v>878</v>
      </c>
      <c r="G181" s="488" t="s">
        <v>845</v>
      </c>
      <c r="H181" s="488" t="s">
        <v>1099</v>
      </c>
      <c r="I181" s="488"/>
      <c r="J181" s="489" t="s">
        <v>1273</v>
      </c>
      <c r="K181" s="490" t="s">
        <v>1274</v>
      </c>
      <c r="L181" s="498"/>
      <c r="M181" s="499" t="s">
        <v>1277</v>
      </c>
      <c r="N181" s="562" t="s">
        <v>967</v>
      </c>
      <c r="O181" s="562">
        <v>1</v>
      </c>
      <c r="P181" s="501" t="s">
        <v>55</v>
      </c>
      <c r="Q181" s="501">
        <v>1</v>
      </c>
      <c r="R181" s="502">
        <v>1000000</v>
      </c>
      <c r="S181" s="502">
        <v>1000000</v>
      </c>
      <c r="T181" s="502"/>
      <c r="U181" s="502">
        <v>1000000</v>
      </c>
      <c r="V181" s="502"/>
      <c r="W181" s="503" t="s">
        <v>1001</v>
      </c>
      <c r="X181" s="645" t="s">
        <v>1002</v>
      </c>
      <c r="Y181" s="567" t="s">
        <v>965</v>
      </c>
      <c r="Z181" s="568"/>
      <c r="AA181" s="567"/>
      <c r="AB181" s="567"/>
      <c r="AC181" s="567"/>
      <c r="AD181" s="567"/>
      <c r="AE181" s="567"/>
      <c r="AF181" s="567"/>
      <c r="AG181" s="567"/>
      <c r="AH181" s="567"/>
      <c r="AI181" s="567"/>
      <c r="AJ181" s="567"/>
      <c r="AK181" s="567"/>
      <c r="AL181" s="567"/>
    </row>
    <row r="182" spans="1:38" s="474" customFormat="1" ht="25.5" x14ac:dyDescent="0.25">
      <c r="A182" s="488" t="s">
        <v>842</v>
      </c>
      <c r="B182" s="488" t="s">
        <v>894</v>
      </c>
      <c r="C182" s="488" t="s">
        <v>894</v>
      </c>
      <c r="D182" s="488" t="s">
        <v>894</v>
      </c>
      <c r="E182" s="488" t="s">
        <v>886</v>
      </c>
      <c r="F182" s="488"/>
      <c r="G182" s="488"/>
      <c r="H182" s="488"/>
      <c r="I182" s="488"/>
      <c r="J182" s="489" t="s">
        <v>1278</v>
      </c>
      <c r="K182" s="490" t="s">
        <v>1279</v>
      </c>
      <c r="L182" s="540" t="str">
        <f>+J182</f>
        <v>A-02-02-02-009</v>
      </c>
      <c r="M182" s="541" t="str">
        <f>+K182</f>
        <v>SERVICIOS PARA LA COMUNIDAD, SOCIALES Y PERSONALES</v>
      </c>
      <c r="N182" s="498"/>
      <c r="O182" s="498"/>
      <c r="P182" s="498"/>
      <c r="Q182" s="501"/>
      <c r="R182" s="573"/>
      <c r="S182" s="581" t="e">
        <f>+S183+S188+#REF!+#REF!+S191</f>
        <v>#REF!</v>
      </c>
      <c r="T182" s="581">
        <f>+T183+T188+T191</f>
        <v>160500000</v>
      </c>
      <c r="U182" s="581">
        <f>+U183+U188+U191</f>
        <v>160500000</v>
      </c>
      <c r="V182" s="581"/>
      <c r="W182" s="574"/>
      <c r="X182" s="544"/>
      <c r="Y182" s="473"/>
      <c r="Z182" s="473"/>
      <c r="AA182" s="473"/>
      <c r="AB182" s="473"/>
      <c r="AC182" s="473"/>
      <c r="AD182" s="473"/>
      <c r="AE182" s="473"/>
      <c r="AF182" s="473"/>
      <c r="AG182" s="473"/>
      <c r="AH182" s="473"/>
      <c r="AI182" s="473"/>
      <c r="AJ182" s="473"/>
      <c r="AK182" s="473"/>
      <c r="AL182" s="473"/>
    </row>
    <row r="183" spans="1:38" x14ac:dyDescent="0.25">
      <c r="A183" s="545" t="s">
        <v>842</v>
      </c>
      <c r="B183" s="545" t="s">
        <v>894</v>
      </c>
      <c r="C183" s="545" t="s">
        <v>894</v>
      </c>
      <c r="D183" s="545" t="s">
        <v>894</v>
      </c>
      <c r="E183" s="545" t="s">
        <v>886</v>
      </c>
      <c r="F183" s="545" t="s">
        <v>900</v>
      </c>
      <c r="G183" s="545"/>
      <c r="H183" s="545"/>
      <c r="I183" s="545"/>
      <c r="J183" s="546" t="s">
        <v>1280</v>
      </c>
      <c r="K183" s="547" t="s">
        <v>1281</v>
      </c>
      <c r="L183" s="548"/>
      <c r="M183" s="549" t="s">
        <v>1281</v>
      </c>
      <c r="N183" s="548"/>
      <c r="O183" s="550"/>
      <c r="P183" s="551"/>
      <c r="Q183" s="551"/>
      <c r="R183" s="552"/>
      <c r="S183" s="553">
        <f>SUM(S184:S186)</f>
        <v>101000000</v>
      </c>
      <c r="T183" s="553">
        <f>SUM(T184:T187)</f>
        <v>97000000</v>
      </c>
      <c r="U183" s="553">
        <f>SUM(U184:U187)</f>
        <v>97000000</v>
      </c>
      <c r="V183" s="553"/>
      <c r="W183" s="554"/>
      <c r="X183" s="555"/>
      <c r="Y183" s="556"/>
      <c r="Z183" s="556"/>
      <c r="AA183" s="556"/>
      <c r="AB183" s="556"/>
      <c r="AC183" s="556"/>
      <c r="AD183" s="556"/>
      <c r="AE183" s="556"/>
      <c r="AF183" s="556"/>
      <c r="AG183" s="556"/>
      <c r="AH183" s="556"/>
      <c r="AI183" s="556"/>
      <c r="AJ183" s="556"/>
      <c r="AK183" s="556"/>
      <c r="AL183" s="556"/>
    </row>
    <row r="184" spans="1:38" ht="30" x14ac:dyDescent="0.25">
      <c r="A184" s="488" t="s">
        <v>842</v>
      </c>
      <c r="B184" s="488" t="s">
        <v>894</v>
      </c>
      <c r="C184" s="488" t="s">
        <v>894</v>
      </c>
      <c r="D184" s="488" t="s">
        <v>894</v>
      </c>
      <c r="E184" s="488" t="s">
        <v>886</v>
      </c>
      <c r="F184" s="488" t="s">
        <v>900</v>
      </c>
      <c r="G184" s="488" t="s">
        <v>997</v>
      </c>
      <c r="H184" s="488"/>
      <c r="I184" s="488"/>
      <c r="J184" s="489" t="s">
        <v>1282</v>
      </c>
      <c r="K184" s="490" t="s">
        <v>1283</v>
      </c>
      <c r="L184" s="498">
        <v>80101511</v>
      </c>
      <c r="M184" s="499" t="s">
        <v>1284</v>
      </c>
      <c r="N184" s="498" t="s">
        <v>1285</v>
      </c>
      <c r="O184" s="500">
        <v>2</v>
      </c>
      <c r="P184" s="501" t="s">
        <v>1008</v>
      </c>
      <c r="Q184" s="501">
        <v>1</v>
      </c>
      <c r="R184" s="502">
        <v>15000000</v>
      </c>
      <c r="S184" s="502">
        <v>15000000</v>
      </c>
      <c r="T184" s="502">
        <v>5000000</v>
      </c>
      <c r="U184" s="502">
        <v>5000000</v>
      </c>
      <c r="V184" s="502"/>
      <c r="W184" s="503" t="s">
        <v>859</v>
      </c>
      <c r="X184" s="557" t="s">
        <v>860</v>
      </c>
      <c r="Y184" s="412" t="s">
        <v>965</v>
      </c>
      <c r="Z184" s="408"/>
    </row>
    <row r="185" spans="1:38" ht="32.25" customHeight="1" x14ac:dyDescent="0.25">
      <c r="A185" s="488" t="s">
        <v>842</v>
      </c>
      <c r="B185" s="488" t="s">
        <v>894</v>
      </c>
      <c r="C185" s="488" t="s">
        <v>894</v>
      </c>
      <c r="D185" s="488" t="s">
        <v>894</v>
      </c>
      <c r="E185" s="488" t="s">
        <v>886</v>
      </c>
      <c r="F185" s="488" t="s">
        <v>900</v>
      </c>
      <c r="G185" s="488" t="s">
        <v>997</v>
      </c>
      <c r="H185" s="488"/>
      <c r="I185" s="488"/>
      <c r="J185" s="489" t="s">
        <v>1282</v>
      </c>
      <c r="K185" s="490" t="s">
        <v>1283</v>
      </c>
      <c r="L185" s="498">
        <v>80101511</v>
      </c>
      <c r="M185" s="499" t="s">
        <v>1286</v>
      </c>
      <c r="N185" s="498" t="s">
        <v>961</v>
      </c>
      <c r="O185" s="500">
        <v>1</v>
      </c>
      <c r="P185" s="501" t="s">
        <v>1008</v>
      </c>
      <c r="Q185" s="501">
        <v>1</v>
      </c>
      <c r="R185" s="502">
        <v>1000000</v>
      </c>
      <c r="S185" s="502">
        <v>1000000</v>
      </c>
      <c r="T185" s="502">
        <v>1000000</v>
      </c>
      <c r="U185" s="502">
        <v>1000000</v>
      </c>
      <c r="V185" s="502"/>
      <c r="W185" s="503" t="s">
        <v>1001</v>
      </c>
      <c r="X185" s="557" t="s">
        <v>1002</v>
      </c>
      <c r="Y185" s="412" t="s">
        <v>965</v>
      </c>
      <c r="Z185" s="408"/>
    </row>
    <row r="186" spans="1:38" ht="30" x14ac:dyDescent="0.25">
      <c r="A186" s="488" t="s">
        <v>842</v>
      </c>
      <c r="B186" s="488" t="s">
        <v>894</v>
      </c>
      <c r="C186" s="488" t="s">
        <v>894</v>
      </c>
      <c r="D186" s="488" t="s">
        <v>894</v>
      </c>
      <c r="E186" s="488" t="s">
        <v>886</v>
      </c>
      <c r="F186" s="488" t="s">
        <v>900</v>
      </c>
      <c r="G186" s="488" t="s">
        <v>997</v>
      </c>
      <c r="H186" s="488"/>
      <c r="I186" s="488"/>
      <c r="J186" s="489" t="s">
        <v>1282</v>
      </c>
      <c r="K186" s="490" t="s">
        <v>1283</v>
      </c>
      <c r="L186" s="498">
        <v>80111504</v>
      </c>
      <c r="M186" s="499" t="s">
        <v>1287</v>
      </c>
      <c r="N186" s="498" t="s">
        <v>1205</v>
      </c>
      <c r="O186" s="579">
        <v>9</v>
      </c>
      <c r="P186" s="501" t="s">
        <v>1083</v>
      </c>
      <c r="Q186" s="501">
        <v>1</v>
      </c>
      <c r="R186" s="580">
        <v>85000000</v>
      </c>
      <c r="S186" s="502">
        <v>85000000</v>
      </c>
      <c r="T186" s="502">
        <v>85000000</v>
      </c>
      <c r="U186" s="502">
        <v>85000000</v>
      </c>
      <c r="V186" s="502"/>
      <c r="W186" s="503" t="s">
        <v>859</v>
      </c>
      <c r="X186" s="557" t="s">
        <v>860</v>
      </c>
      <c r="Y186" s="567" t="s">
        <v>965</v>
      </c>
      <c r="Z186" s="568"/>
      <c r="AA186" s="567"/>
      <c r="AB186" s="567"/>
      <c r="AC186" s="567"/>
      <c r="AD186" s="567"/>
      <c r="AE186" s="567"/>
      <c r="AF186" s="567"/>
      <c r="AG186" s="567"/>
      <c r="AH186" s="567"/>
      <c r="AI186" s="567"/>
      <c r="AJ186" s="567"/>
      <c r="AK186" s="567"/>
      <c r="AL186" s="567"/>
    </row>
    <row r="187" spans="1:38" ht="45" x14ac:dyDescent="0.25">
      <c r="A187" s="584" t="s">
        <v>842</v>
      </c>
      <c r="B187" s="584" t="s">
        <v>894</v>
      </c>
      <c r="C187" s="584" t="s">
        <v>894</v>
      </c>
      <c r="D187" s="584" t="s">
        <v>894</v>
      </c>
      <c r="E187" s="584" t="s">
        <v>886</v>
      </c>
      <c r="F187" s="584" t="s">
        <v>900</v>
      </c>
      <c r="G187" s="584" t="s">
        <v>997</v>
      </c>
      <c r="H187" s="488"/>
      <c r="I187" s="488"/>
      <c r="J187" s="609" t="s">
        <v>1282</v>
      </c>
      <c r="K187" s="490" t="s">
        <v>1288</v>
      </c>
      <c r="L187" s="498">
        <v>93141808</v>
      </c>
      <c r="M187" s="499" t="s">
        <v>1289</v>
      </c>
      <c r="N187" s="498" t="s">
        <v>858</v>
      </c>
      <c r="O187" s="500">
        <v>11</v>
      </c>
      <c r="P187" s="501" t="s">
        <v>1083</v>
      </c>
      <c r="Q187" s="501">
        <v>1</v>
      </c>
      <c r="R187" s="665">
        <v>6000000</v>
      </c>
      <c r="S187" s="666">
        <v>6000000</v>
      </c>
      <c r="T187" s="666">
        <v>6000000</v>
      </c>
      <c r="U187" s="666">
        <v>6000000</v>
      </c>
      <c r="V187" s="666"/>
      <c r="W187" s="578" t="s">
        <v>859</v>
      </c>
      <c r="X187" s="557" t="s">
        <v>860</v>
      </c>
      <c r="Y187" s="567" t="s">
        <v>965</v>
      </c>
      <c r="Z187" s="568"/>
      <c r="AA187" s="567"/>
      <c r="AB187" s="567"/>
      <c r="AC187" s="567"/>
      <c r="AD187" s="567"/>
      <c r="AE187" s="567"/>
      <c r="AF187" s="567"/>
      <c r="AG187" s="567"/>
      <c r="AH187" s="567"/>
      <c r="AI187" s="567"/>
      <c r="AJ187" s="567"/>
      <c r="AK187" s="567"/>
      <c r="AL187" s="567"/>
    </row>
    <row r="188" spans="1:38" ht="38.25" x14ac:dyDescent="0.25">
      <c r="A188" s="545" t="s">
        <v>842</v>
      </c>
      <c r="B188" s="545" t="s">
        <v>894</v>
      </c>
      <c r="C188" s="545" t="s">
        <v>894</v>
      </c>
      <c r="D188" s="545" t="s">
        <v>894</v>
      </c>
      <c r="E188" s="545" t="s">
        <v>886</v>
      </c>
      <c r="F188" s="545" t="s">
        <v>862</v>
      </c>
      <c r="G188" s="545"/>
      <c r="H188" s="545"/>
      <c r="I188" s="545"/>
      <c r="J188" s="546" t="s">
        <v>1290</v>
      </c>
      <c r="K188" s="547" t="s">
        <v>1291</v>
      </c>
      <c r="L188" s="548"/>
      <c r="M188" s="549" t="s">
        <v>1291</v>
      </c>
      <c r="N188" s="548"/>
      <c r="O188" s="550"/>
      <c r="P188" s="551"/>
      <c r="Q188" s="551"/>
      <c r="R188" s="552"/>
      <c r="S188" s="553">
        <f>SUM(S189:S189)</f>
        <v>8500000</v>
      </c>
      <c r="T188" s="553">
        <f>SUM(T189:T190)</f>
        <v>33500000</v>
      </c>
      <c r="U188" s="553">
        <f>SUM(U189:U190)</f>
        <v>33500000</v>
      </c>
      <c r="V188" s="553"/>
      <c r="W188" s="554"/>
      <c r="X188" s="555"/>
      <c r="Y188" s="556"/>
      <c r="Z188" s="556"/>
      <c r="AA188" s="556"/>
      <c r="AB188" s="556"/>
      <c r="AC188" s="556"/>
      <c r="AD188" s="556"/>
      <c r="AE188" s="556"/>
      <c r="AF188" s="556"/>
      <c r="AG188" s="556"/>
      <c r="AH188" s="556"/>
      <c r="AI188" s="556"/>
      <c r="AJ188" s="556"/>
      <c r="AK188" s="556"/>
      <c r="AL188" s="556"/>
    </row>
    <row r="189" spans="1:38" ht="105" x14ac:dyDescent="0.25">
      <c r="A189" s="488" t="s">
        <v>842</v>
      </c>
      <c r="B189" s="488" t="s">
        <v>894</v>
      </c>
      <c r="C189" s="488" t="s">
        <v>894</v>
      </c>
      <c r="D189" s="488" t="s">
        <v>894</v>
      </c>
      <c r="E189" s="488" t="s">
        <v>886</v>
      </c>
      <c r="F189" s="488" t="s">
        <v>862</v>
      </c>
      <c r="G189" s="488" t="s">
        <v>845</v>
      </c>
      <c r="H189" s="488"/>
      <c r="I189" s="488"/>
      <c r="J189" s="489" t="s">
        <v>1292</v>
      </c>
      <c r="K189" s="490" t="s">
        <v>1293</v>
      </c>
      <c r="L189" s="498">
        <v>85101604</v>
      </c>
      <c r="M189" s="499" t="s">
        <v>1294</v>
      </c>
      <c r="N189" s="498" t="s">
        <v>858</v>
      </c>
      <c r="O189" s="579">
        <v>11</v>
      </c>
      <c r="P189" s="501" t="s">
        <v>1008</v>
      </c>
      <c r="Q189" s="501">
        <v>1</v>
      </c>
      <c r="R189" s="580">
        <v>8500000</v>
      </c>
      <c r="S189" s="580">
        <v>8500000</v>
      </c>
      <c r="T189" s="580">
        <v>8500000</v>
      </c>
      <c r="U189" s="580">
        <v>8500000</v>
      </c>
      <c r="V189" s="580"/>
      <c r="W189" s="578" t="s">
        <v>859</v>
      </c>
      <c r="X189" s="557" t="s">
        <v>860</v>
      </c>
      <c r="Y189" s="412" t="s">
        <v>965</v>
      </c>
      <c r="Z189" s="408"/>
    </row>
    <row r="190" spans="1:38" ht="30" x14ac:dyDescent="0.25">
      <c r="A190" s="584" t="s">
        <v>842</v>
      </c>
      <c r="B190" s="584" t="s">
        <v>894</v>
      </c>
      <c r="C190" s="584" t="s">
        <v>894</v>
      </c>
      <c r="D190" s="584" t="s">
        <v>894</v>
      </c>
      <c r="E190" s="584" t="s">
        <v>886</v>
      </c>
      <c r="F190" s="584" t="s">
        <v>862</v>
      </c>
      <c r="G190" s="584" t="s">
        <v>845</v>
      </c>
      <c r="H190" s="488"/>
      <c r="I190" s="488"/>
      <c r="J190" s="609" t="s">
        <v>1292</v>
      </c>
      <c r="K190" s="490" t="s">
        <v>1293</v>
      </c>
      <c r="L190" s="498">
        <v>85122201</v>
      </c>
      <c r="M190" s="499" t="s">
        <v>1295</v>
      </c>
      <c r="N190" s="498" t="s">
        <v>858</v>
      </c>
      <c r="O190" s="500">
        <v>11</v>
      </c>
      <c r="P190" s="501" t="s">
        <v>1083</v>
      </c>
      <c r="Q190" s="501">
        <v>1</v>
      </c>
      <c r="R190" s="580">
        <v>25000000</v>
      </c>
      <c r="S190" s="666">
        <v>25000000</v>
      </c>
      <c r="T190" s="666">
        <v>25000000</v>
      </c>
      <c r="U190" s="666">
        <v>25000000</v>
      </c>
      <c r="V190" s="666"/>
      <c r="W190" s="578" t="s">
        <v>859</v>
      </c>
      <c r="X190" s="557" t="s">
        <v>860</v>
      </c>
      <c r="Y190" s="567" t="s">
        <v>965</v>
      </c>
      <c r="Z190" s="567"/>
      <c r="AA190" s="567"/>
      <c r="AB190" s="567"/>
      <c r="AC190" s="567"/>
      <c r="AD190" s="567"/>
      <c r="AE190" s="567"/>
      <c r="AF190" s="567"/>
      <c r="AG190" s="567"/>
      <c r="AH190" s="567"/>
      <c r="AI190" s="567"/>
      <c r="AJ190" s="567"/>
      <c r="AK190" s="567"/>
      <c r="AL190" s="567"/>
    </row>
    <row r="191" spans="1:38" ht="25.5" x14ac:dyDescent="0.25">
      <c r="A191" s="488" t="s">
        <v>842</v>
      </c>
      <c r="B191" s="488" t="s">
        <v>894</v>
      </c>
      <c r="C191" s="488" t="s">
        <v>894</v>
      </c>
      <c r="D191" s="488" t="s">
        <v>894</v>
      </c>
      <c r="E191" s="488" t="s">
        <v>886</v>
      </c>
      <c r="F191" s="488" t="s">
        <v>874</v>
      </c>
      <c r="G191" s="488"/>
      <c r="H191" s="488"/>
      <c r="I191" s="488"/>
      <c r="J191" s="489" t="s">
        <v>1296</v>
      </c>
      <c r="K191" s="490" t="s">
        <v>1297</v>
      </c>
      <c r="L191" s="575"/>
      <c r="M191" s="667" t="s">
        <v>1297</v>
      </c>
      <c r="N191" s="498"/>
      <c r="O191" s="500"/>
      <c r="P191" s="501"/>
      <c r="Q191" s="501"/>
      <c r="R191" s="502"/>
      <c r="S191" s="542">
        <f>SUM(S192:S192)</f>
        <v>60000000</v>
      </c>
      <c r="T191" s="542">
        <f>SUM(T192:T192)</f>
        <v>30000000</v>
      </c>
      <c r="U191" s="542">
        <f>SUM(U192:U192)</f>
        <v>30000000</v>
      </c>
      <c r="V191" s="542"/>
      <c r="W191" s="574"/>
      <c r="X191" s="544"/>
      <c r="Y191" s="662"/>
      <c r="Z191" s="662"/>
      <c r="AA191" s="662"/>
      <c r="AB191" s="662"/>
      <c r="AC191" s="662"/>
      <c r="AD191" s="662"/>
      <c r="AE191" s="662"/>
      <c r="AF191" s="662"/>
      <c r="AG191" s="662"/>
      <c r="AH191" s="662"/>
      <c r="AI191" s="662"/>
      <c r="AJ191" s="662"/>
      <c r="AK191" s="662"/>
      <c r="AL191" s="662"/>
    </row>
    <row r="192" spans="1:38" ht="30" x14ac:dyDescent="0.25">
      <c r="A192" s="488" t="s">
        <v>842</v>
      </c>
      <c r="B192" s="488" t="s">
        <v>894</v>
      </c>
      <c r="C192" s="488" t="s">
        <v>894</v>
      </c>
      <c r="D192" s="488" t="s">
        <v>894</v>
      </c>
      <c r="E192" s="488" t="s">
        <v>886</v>
      </c>
      <c r="F192" s="488" t="s">
        <v>874</v>
      </c>
      <c r="G192" s="488"/>
      <c r="H192" s="488"/>
      <c r="I192" s="488"/>
      <c r="J192" s="489" t="s">
        <v>1298</v>
      </c>
      <c r="K192" s="490" t="s">
        <v>1299</v>
      </c>
      <c r="L192" s="498">
        <v>80101505</v>
      </c>
      <c r="M192" s="499" t="s">
        <v>1300</v>
      </c>
      <c r="N192" s="498" t="s">
        <v>858</v>
      </c>
      <c r="O192" s="500">
        <v>11</v>
      </c>
      <c r="P192" s="501" t="s">
        <v>1083</v>
      </c>
      <c r="Q192" s="501">
        <v>1</v>
      </c>
      <c r="R192" s="502">
        <v>60000000</v>
      </c>
      <c r="S192" s="502">
        <v>60000000</v>
      </c>
      <c r="T192" s="502">
        <v>30000000</v>
      </c>
      <c r="U192" s="502">
        <v>30000000</v>
      </c>
      <c r="V192" s="502"/>
      <c r="W192" s="578" t="s">
        <v>859</v>
      </c>
      <c r="X192" s="557" t="s">
        <v>860</v>
      </c>
      <c r="Y192" s="567" t="s">
        <v>965</v>
      </c>
      <c r="Z192" s="567"/>
      <c r="AA192" s="567"/>
      <c r="AB192" s="567"/>
      <c r="AC192" s="567"/>
      <c r="AD192" s="567"/>
      <c r="AE192" s="567"/>
      <c r="AF192" s="567"/>
      <c r="AG192" s="567"/>
      <c r="AH192" s="567"/>
      <c r="AI192" s="567"/>
      <c r="AJ192" s="567"/>
      <c r="AK192" s="567"/>
      <c r="AL192" s="567"/>
    </row>
    <row r="193" spans="1:38" ht="25.5" x14ac:dyDescent="0.25">
      <c r="A193" s="488" t="s">
        <v>842</v>
      </c>
      <c r="B193" s="488" t="s">
        <v>894</v>
      </c>
      <c r="C193" s="488" t="s">
        <v>894</v>
      </c>
      <c r="D193" s="488" t="s">
        <v>894</v>
      </c>
      <c r="E193" s="488" t="s">
        <v>890</v>
      </c>
      <c r="F193" s="488"/>
      <c r="G193" s="488"/>
      <c r="H193" s="488"/>
      <c r="I193" s="488"/>
      <c r="J193" s="489" t="s">
        <v>1301</v>
      </c>
      <c r="K193" s="490" t="s">
        <v>1302</v>
      </c>
      <c r="L193" s="540" t="str">
        <f>+J193</f>
        <v>A-02-02-02-010</v>
      </c>
      <c r="M193" s="541" t="str">
        <f>+K193</f>
        <v>VIÁTICOS DE LOS FUNCIONARIOS EN COMISIÓN</v>
      </c>
      <c r="N193" s="498"/>
      <c r="O193" s="500"/>
      <c r="P193" s="501"/>
      <c r="Q193" s="501"/>
      <c r="R193" s="502"/>
      <c r="S193" s="542">
        <f>+S194</f>
        <v>80000000</v>
      </c>
      <c r="T193" s="542">
        <f>+T194</f>
        <v>0</v>
      </c>
      <c r="U193" s="542">
        <f>+U194</f>
        <v>60000000</v>
      </c>
      <c r="V193" s="542"/>
      <c r="W193" s="574"/>
      <c r="X193" s="544"/>
      <c r="Y193" s="583"/>
      <c r="Z193" s="583"/>
      <c r="AA193" s="583"/>
      <c r="AB193" s="583"/>
      <c r="AC193" s="583"/>
      <c r="AD193" s="583"/>
      <c r="AE193" s="583"/>
      <c r="AF193" s="583"/>
      <c r="AG193" s="583"/>
      <c r="AH193" s="583"/>
      <c r="AI193" s="583"/>
      <c r="AJ193" s="583"/>
      <c r="AK193" s="583"/>
      <c r="AL193" s="583"/>
    </row>
    <row r="194" spans="1:38" ht="25.5" x14ac:dyDescent="0.25">
      <c r="A194" s="488" t="s">
        <v>842</v>
      </c>
      <c r="B194" s="488" t="s">
        <v>894</v>
      </c>
      <c r="C194" s="488" t="s">
        <v>894</v>
      </c>
      <c r="D194" s="488" t="s">
        <v>894</v>
      </c>
      <c r="E194" s="488" t="s">
        <v>890</v>
      </c>
      <c r="F194" s="488"/>
      <c r="G194" s="488"/>
      <c r="H194" s="488"/>
      <c r="I194" s="488"/>
      <c r="J194" s="489" t="s">
        <v>1301</v>
      </c>
      <c r="K194" s="490" t="s">
        <v>1302</v>
      </c>
      <c r="L194" s="498">
        <v>90111503</v>
      </c>
      <c r="M194" s="499" t="s">
        <v>1303</v>
      </c>
      <c r="N194" s="498" t="s">
        <v>858</v>
      </c>
      <c r="O194" s="500">
        <v>12</v>
      </c>
      <c r="P194" s="501" t="s">
        <v>16</v>
      </c>
      <c r="Q194" s="501">
        <v>1</v>
      </c>
      <c r="R194" s="589">
        <v>80000000</v>
      </c>
      <c r="S194" s="502">
        <v>80000000</v>
      </c>
      <c r="T194" s="502"/>
      <c r="U194" s="502">
        <f>60000000</f>
        <v>60000000</v>
      </c>
      <c r="V194" s="502"/>
      <c r="W194" s="578" t="s">
        <v>859</v>
      </c>
      <c r="X194" s="557" t="s">
        <v>860</v>
      </c>
      <c r="Y194" s="567" t="s">
        <v>965</v>
      </c>
      <c r="Z194" s="567"/>
      <c r="AA194" s="567"/>
      <c r="AB194" s="567"/>
      <c r="AC194" s="567"/>
      <c r="AD194" s="567"/>
      <c r="AE194" s="567"/>
      <c r="AF194" s="567"/>
      <c r="AG194" s="567"/>
      <c r="AH194" s="567"/>
      <c r="AI194" s="567"/>
      <c r="AJ194" s="567"/>
      <c r="AK194" s="567"/>
      <c r="AL194" s="567"/>
    </row>
    <row r="195" spans="1:38" s="474" customFormat="1" ht="25.5" x14ac:dyDescent="0.25">
      <c r="A195" s="528" t="s">
        <v>842</v>
      </c>
      <c r="B195" s="528" t="s">
        <v>925</v>
      </c>
      <c r="C195" s="528" t="s">
        <v>1304</v>
      </c>
      <c r="D195" s="528" t="s">
        <v>894</v>
      </c>
      <c r="E195" s="528" t="s">
        <v>1305</v>
      </c>
      <c r="F195" s="528"/>
      <c r="G195" s="528"/>
      <c r="H195" s="528"/>
      <c r="I195" s="528"/>
      <c r="J195" s="529" t="s">
        <v>1306</v>
      </c>
      <c r="K195" s="530" t="s">
        <v>1307</v>
      </c>
      <c r="L195" s="455" t="str">
        <f>+J195</f>
        <v>A-03-04-02-012</v>
      </c>
      <c r="M195" s="455" t="str">
        <f>+K195</f>
        <v>INCAPACIDADES Y LICENCIAS DE MATERNIDAD (NO DE PENSIONES)</v>
      </c>
      <c r="N195" s="569"/>
      <c r="O195" s="569"/>
      <c r="P195" s="569"/>
      <c r="Q195" s="569"/>
      <c r="R195" s="457"/>
      <c r="S195" s="535">
        <f>SUM(S196:S197)</f>
        <v>62328000</v>
      </c>
      <c r="T195" s="535"/>
      <c r="U195" s="535">
        <v>63000000</v>
      </c>
      <c r="V195" s="535"/>
      <c r="W195" s="536"/>
      <c r="X195" s="459"/>
      <c r="Y195" s="473"/>
      <c r="Z195" s="473"/>
      <c r="AA195" s="473"/>
      <c r="AB195" s="473"/>
      <c r="AC195" s="473"/>
      <c r="AD195" s="473"/>
      <c r="AE195" s="473"/>
      <c r="AF195" s="473"/>
      <c r="AG195" s="473"/>
      <c r="AH195" s="473"/>
      <c r="AI195" s="473"/>
      <c r="AJ195" s="473"/>
      <c r="AK195" s="473"/>
      <c r="AL195" s="473"/>
    </row>
    <row r="196" spans="1:38" ht="25.5" x14ac:dyDescent="0.25">
      <c r="A196" s="488" t="s">
        <v>842</v>
      </c>
      <c r="B196" s="488" t="s">
        <v>925</v>
      </c>
      <c r="C196" s="488" t="s">
        <v>1304</v>
      </c>
      <c r="D196" s="488" t="s">
        <v>894</v>
      </c>
      <c r="E196" s="488" t="s">
        <v>1305</v>
      </c>
      <c r="F196" s="488"/>
      <c r="G196" s="488"/>
      <c r="H196" s="488"/>
      <c r="I196" s="488"/>
      <c r="J196" s="489" t="s">
        <v>1308</v>
      </c>
      <c r="K196" s="490" t="s">
        <v>1307</v>
      </c>
      <c r="L196" s="498">
        <v>93151500</v>
      </c>
      <c r="M196" s="499" t="s">
        <v>1309</v>
      </c>
      <c r="N196" s="498" t="s">
        <v>858</v>
      </c>
      <c r="O196" s="500">
        <v>12</v>
      </c>
      <c r="P196" s="501" t="s">
        <v>16</v>
      </c>
      <c r="Q196" s="501">
        <v>1</v>
      </c>
      <c r="R196" s="502">
        <v>42328000</v>
      </c>
      <c r="S196" s="502">
        <v>42328000</v>
      </c>
      <c r="T196" s="502"/>
      <c r="U196" s="502">
        <v>43000000</v>
      </c>
      <c r="V196" s="502"/>
      <c r="W196" s="578" t="s">
        <v>859</v>
      </c>
      <c r="X196" s="557" t="s">
        <v>860</v>
      </c>
      <c r="Y196" s="567" t="s">
        <v>965</v>
      </c>
      <c r="Z196" s="567"/>
      <c r="AA196" s="567"/>
      <c r="AB196" s="567"/>
      <c r="AC196" s="567"/>
      <c r="AD196" s="567"/>
      <c r="AE196" s="567"/>
      <c r="AF196" s="567"/>
      <c r="AG196" s="567"/>
      <c r="AH196" s="567"/>
      <c r="AI196" s="567"/>
      <c r="AJ196" s="567"/>
      <c r="AK196" s="567"/>
      <c r="AL196" s="567"/>
    </row>
    <row r="197" spans="1:38" ht="25.5" x14ac:dyDescent="0.25">
      <c r="A197" s="488"/>
      <c r="B197" s="488"/>
      <c r="C197" s="488"/>
      <c r="D197" s="488"/>
      <c r="E197" s="488"/>
      <c r="F197" s="488"/>
      <c r="G197" s="488"/>
      <c r="H197" s="488"/>
      <c r="I197" s="488"/>
      <c r="J197" s="489" t="s">
        <v>1310</v>
      </c>
      <c r="K197" s="490" t="s">
        <v>1307</v>
      </c>
      <c r="L197" s="498">
        <v>93151500</v>
      </c>
      <c r="M197" s="499" t="s">
        <v>1311</v>
      </c>
      <c r="N197" s="498" t="s">
        <v>858</v>
      </c>
      <c r="O197" s="500">
        <v>12</v>
      </c>
      <c r="P197" s="501" t="s">
        <v>16</v>
      </c>
      <c r="Q197" s="501">
        <v>1</v>
      </c>
      <c r="R197" s="502">
        <v>20000000</v>
      </c>
      <c r="S197" s="502">
        <v>20000000</v>
      </c>
      <c r="T197" s="502"/>
      <c r="U197" s="502">
        <v>20000000</v>
      </c>
      <c r="V197" s="502"/>
      <c r="W197" s="578" t="s">
        <v>859</v>
      </c>
      <c r="X197" s="557" t="s">
        <v>860</v>
      </c>
      <c r="Y197" s="567" t="s">
        <v>965</v>
      </c>
      <c r="Z197" s="567"/>
      <c r="AA197" s="567"/>
      <c r="AB197" s="567"/>
      <c r="AC197" s="567"/>
      <c r="AD197" s="567"/>
      <c r="AE197" s="567"/>
      <c r="AF197" s="567"/>
      <c r="AG197" s="567"/>
      <c r="AH197" s="567"/>
      <c r="AI197" s="567"/>
      <c r="AJ197" s="567"/>
      <c r="AK197" s="567"/>
      <c r="AL197" s="567"/>
    </row>
    <row r="198" spans="1:38" s="438" customFormat="1" ht="38.25" x14ac:dyDescent="0.25">
      <c r="A198" s="528" t="s">
        <v>842</v>
      </c>
      <c r="B198" s="528" t="s">
        <v>1064</v>
      </c>
      <c r="C198" s="528"/>
      <c r="D198" s="528"/>
      <c r="E198" s="528"/>
      <c r="F198" s="528"/>
      <c r="G198" s="528"/>
      <c r="H198" s="528"/>
      <c r="I198" s="528"/>
      <c r="J198" s="529" t="s">
        <v>1312</v>
      </c>
      <c r="K198" s="530" t="s">
        <v>1313</v>
      </c>
      <c r="L198" s="455"/>
      <c r="M198" s="455" t="s">
        <v>1313</v>
      </c>
      <c r="N198" s="569"/>
      <c r="O198" s="569"/>
      <c r="P198" s="569"/>
      <c r="Q198" s="569"/>
      <c r="R198" s="457"/>
      <c r="S198" s="535">
        <f>+S199+S201</f>
        <v>56520000</v>
      </c>
      <c r="T198" s="535">
        <f>T199+T201</f>
        <v>0</v>
      </c>
      <c r="U198" s="535">
        <f>U199+U201</f>
        <v>75000000</v>
      </c>
      <c r="V198" s="535"/>
      <c r="W198" s="536"/>
      <c r="X198" s="459"/>
      <c r="Y198" s="451"/>
      <c r="Z198" s="451"/>
      <c r="AA198" s="451"/>
      <c r="AB198" s="451"/>
      <c r="AC198" s="451"/>
      <c r="AD198" s="451"/>
      <c r="AE198" s="451"/>
      <c r="AF198" s="451"/>
      <c r="AG198" s="451"/>
      <c r="AH198" s="451"/>
      <c r="AI198" s="451"/>
      <c r="AJ198" s="451"/>
      <c r="AK198" s="451"/>
      <c r="AL198" s="451"/>
    </row>
    <row r="199" spans="1:38" s="474" customFormat="1" ht="25.5" x14ac:dyDescent="0.25">
      <c r="A199" s="668" t="s">
        <v>842</v>
      </c>
      <c r="B199" s="668" t="s">
        <v>1064</v>
      </c>
      <c r="C199" s="668" t="s">
        <v>845</v>
      </c>
      <c r="D199" s="668" t="s">
        <v>894</v>
      </c>
      <c r="E199" s="668" t="s">
        <v>874</v>
      </c>
      <c r="F199" s="668"/>
      <c r="G199" s="668"/>
      <c r="H199" s="668"/>
      <c r="I199" s="668"/>
      <c r="J199" s="669" t="s">
        <v>1314</v>
      </c>
      <c r="K199" s="670" t="s">
        <v>1315</v>
      </c>
      <c r="L199" s="464" t="str">
        <f>+J199</f>
        <v>A-08-01-02-006</v>
      </c>
      <c r="M199" s="465" t="str">
        <f>+K199</f>
        <v>IMPUESTO SOBRE VEHÍCULOS AUTOMOTORES</v>
      </c>
      <c r="N199" s="671"/>
      <c r="O199" s="671"/>
      <c r="P199" s="671"/>
      <c r="Q199" s="671"/>
      <c r="R199" s="672"/>
      <c r="S199" s="673">
        <f>SUM(S200)</f>
        <v>520000</v>
      </c>
      <c r="T199" s="673">
        <f>T200</f>
        <v>0</v>
      </c>
      <c r="U199" s="673">
        <f>U200</f>
        <v>24000000</v>
      </c>
      <c r="V199" s="673"/>
      <c r="W199" s="674"/>
      <c r="X199" s="675"/>
      <c r="Y199" s="473"/>
      <c r="Z199" s="473"/>
      <c r="AA199" s="473"/>
      <c r="AB199" s="473"/>
      <c r="AC199" s="473"/>
      <c r="AD199" s="473"/>
      <c r="AE199" s="473"/>
      <c r="AF199" s="473"/>
      <c r="AG199" s="473"/>
      <c r="AH199" s="473"/>
      <c r="AI199" s="473"/>
      <c r="AJ199" s="473"/>
      <c r="AK199" s="473"/>
      <c r="AL199" s="473"/>
    </row>
    <row r="200" spans="1:38" ht="30" x14ac:dyDescent="0.25">
      <c r="A200" s="676" t="s">
        <v>842</v>
      </c>
      <c r="B200" s="676" t="s">
        <v>1064</v>
      </c>
      <c r="C200" s="488" t="s">
        <v>845</v>
      </c>
      <c r="D200" s="488" t="s">
        <v>894</v>
      </c>
      <c r="E200" s="488" t="s">
        <v>874</v>
      </c>
      <c r="F200" s="488"/>
      <c r="G200" s="488"/>
      <c r="H200" s="488"/>
      <c r="I200" s="488"/>
      <c r="J200" s="489" t="s">
        <v>1314</v>
      </c>
      <c r="K200" s="490" t="s">
        <v>1315</v>
      </c>
      <c r="L200" s="576">
        <v>93161600</v>
      </c>
      <c r="M200" s="576" t="s">
        <v>1316</v>
      </c>
      <c r="N200" s="498" t="s">
        <v>1034</v>
      </c>
      <c r="O200" s="500">
        <v>1</v>
      </c>
      <c r="P200" s="501" t="s">
        <v>1317</v>
      </c>
      <c r="Q200" s="501">
        <v>4</v>
      </c>
      <c r="R200" s="502">
        <v>130000</v>
      </c>
      <c r="S200" s="502">
        <f>Q200*R200</f>
        <v>520000</v>
      </c>
      <c r="T200" s="502"/>
      <c r="U200" s="502">
        <v>24000000</v>
      </c>
      <c r="V200" s="502"/>
      <c r="W200" s="578" t="s">
        <v>1001</v>
      </c>
      <c r="X200" s="677" t="s">
        <v>1002</v>
      </c>
      <c r="Y200" s="567" t="s">
        <v>965</v>
      </c>
      <c r="Z200" s="568"/>
      <c r="AA200" s="567"/>
      <c r="AB200" s="567"/>
      <c r="AC200" s="567"/>
      <c r="AD200" s="567"/>
      <c r="AE200" s="567"/>
      <c r="AF200" s="567"/>
      <c r="AG200" s="567"/>
      <c r="AH200" s="567"/>
      <c r="AI200" s="567"/>
      <c r="AJ200" s="567"/>
      <c r="AK200" s="567"/>
      <c r="AL200" s="567"/>
    </row>
    <row r="201" spans="1:38" s="438" customFormat="1" x14ac:dyDescent="0.25">
      <c r="A201" s="505" t="s">
        <v>842</v>
      </c>
      <c r="B201" s="505" t="s">
        <v>1064</v>
      </c>
      <c r="C201" s="505" t="s">
        <v>1304</v>
      </c>
      <c r="D201" s="505" t="s">
        <v>845</v>
      </c>
      <c r="E201" s="505"/>
      <c r="F201" s="505"/>
      <c r="G201" s="505"/>
      <c r="H201" s="505"/>
      <c r="I201" s="505"/>
      <c r="J201" s="506" t="s">
        <v>1318</v>
      </c>
      <c r="K201" s="507" t="s">
        <v>1319</v>
      </c>
      <c r="L201" s="478"/>
      <c r="M201" s="479" t="s">
        <v>1320</v>
      </c>
      <c r="N201" s="480"/>
      <c r="O201" s="481"/>
      <c r="P201" s="482"/>
      <c r="Q201" s="482"/>
      <c r="R201" s="483"/>
      <c r="S201" s="483">
        <v>56000000</v>
      </c>
      <c r="T201" s="483"/>
      <c r="U201" s="483">
        <v>51000000</v>
      </c>
      <c r="V201" s="483"/>
      <c r="W201" s="539"/>
      <c r="X201" s="486"/>
      <c r="Y201" s="487"/>
      <c r="Z201" s="568"/>
      <c r="AA201" s="487"/>
      <c r="AB201" s="487"/>
      <c r="AC201" s="487"/>
      <c r="AD201" s="487"/>
      <c r="AE201" s="487"/>
      <c r="AF201" s="487"/>
      <c r="AG201" s="487"/>
      <c r="AH201" s="487"/>
      <c r="AI201" s="487"/>
      <c r="AJ201" s="487"/>
      <c r="AK201" s="487"/>
      <c r="AL201" s="487"/>
    </row>
    <row r="202" spans="1:38" s="438" customFormat="1" x14ac:dyDescent="0.25">
      <c r="A202" s="521"/>
      <c r="B202" s="521"/>
      <c r="C202" s="521"/>
      <c r="D202" s="521"/>
      <c r="E202" s="521"/>
      <c r="F202" s="521"/>
      <c r="G202" s="521"/>
      <c r="H202" s="521"/>
      <c r="I202" s="521"/>
      <c r="J202" s="522" t="s">
        <v>1321</v>
      </c>
      <c r="K202" s="523" t="s">
        <v>1322</v>
      </c>
      <c r="L202" s="442"/>
      <c r="M202" s="443"/>
      <c r="N202" s="444"/>
      <c r="O202" s="445"/>
      <c r="P202" s="446"/>
      <c r="Q202" s="446"/>
      <c r="R202" s="447"/>
      <c r="S202" s="448"/>
      <c r="T202" s="448">
        <f>T203</f>
        <v>0</v>
      </c>
      <c r="U202" s="448">
        <f>U203</f>
        <v>50925241</v>
      </c>
      <c r="V202" s="448"/>
      <c r="W202" s="448"/>
      <c r="X202" s="449"/>
      <c r="Y202" s="678"/>
      <c r="Z202" s="451"/>
      <c r="AA202" s="451"/>
      <c r="AB202" s="451"/>
      <c r="AC202" s="451"/>
      <c r="AD202" s="451"/>
      <c r="AE202" s="451"/>
      <c r="AF202" s="451"/>
      <c r="AG202" s="451"/>
      <c r="AH202" s="451"/>
      <c r="AI202" s="451"/>
      <c r="AJ202" s="451"/>
      <c r="AK202" s="451"/>
      <c r="AL202" s="451"/>
    </row>
    <row r="203" spans="1:38" x14ac:dyDescent="0.25">
      <c r="J203" s="592" t="s">
        <v>1323</v>
      </c>
      <c r="K203" s="679" t="s">
        <v>1324</v>
      </c>
      <c r="L203" s="680"/>
      <c r="M203" s="680"/>
      <c r="N203" s="680"/>
      <c r="O203" s="680"/>
      <c r="P203" s="680"/>
      <c r="Q203" s="680"/>
      <c r="R203" s="680"/>
      <c r="S203" s="680"/>
      <c r="T203" s="681"/>
      <c r="U203" s="681">
        <v>50925241</v>
      </c>
      <c r="V203" s="681"/>
      <c r="W203" s="681"/>
      <c r="X203" s="680"/>
      <c r="Y203" s="682"/>
      <c r="Z203" s="682"/>
    </row>
    <row r="204" spans="1:38" s="438" customFormat="1" x14ac:dyDescent="0.25">
      <c r="A204" s="521"/>
      <c r="B204" s="521"/>
      <c r="C204" s="521"/>
      <c r="D204" s="521"/>
      <c r="E204" s="521"/>
      <c r="F204" s="521"/>
      <c r="G204" s="521"/>
      <c r="H204" s="521"/>
      <c r="I204" s="521"/>
      <c r="J204" s="522" t="s">
        <v>1325</v>
      </c>
      <c r="K204" s="523" t="s">
        <v>1326</v>
      </c>
      <c r="L204" s="442"/>
      <c r="M204" s="443"/>
      <c r="N204" s="444"/>
      <c r="O204" s="445"/>
      <c r="P204" s="446"/>
      <c r="Q204" s="446"/>
      <c r="R204" s="447"/>
      <c r="S204" s="448" t="s">
        <v>1327</v>
      </c>
      <c r="T204" s="683">
        <f>T205+T212</f>
        <v>1738000000</v>
      </c>
      <c r="U204" s="683">
        <f>U205+U212</f>
        <v>1738000000</v>
      </c>
      <c r="V204" s="683"/>
      <c r="W204" s="683"/>
      <c r="X204" s="449"/>
      <c r="Y204" s="678"/>
      <c r="Z204" s="451"/>
      <c r="AA204" s="451"/>
      <c r="AB204" s="451"/>
      <c r="AC204" s="451"/>
      <c r="AD204" s="451"/>
      <c r="AE204" s="451"/>
      <c r="AF204" s="451"/>
      <c r="AG204" s="451"/>
      <c r="AH204" s="451"/>
      <c r="AI204" s="451"/>
      <c r="AJ204" s="451"/>
      <c r="AK204" s="451"/>
      <c r="AL204" s="451"/>
    </row>
    <row r="205" spans="1:38" ht="39" customHeight="1" x14ac:dyDescent="0.25">
      <c r="A205" s="684"/>
      <c r="B205" s="684"/>
      <c r="C205" s="684"/>
      <c r="D205" s="684"/>
      <c r="E205" s="684"/>
      <c r="F205" s="684"/>
      <c r="G205" s="684"/>
      <c r="H205" s="684"/>
      <c r="I205" s="684"/>
      <c r="J205" s="684"/>
      <c r="K205" s="684" t="s">
        <v>1361</v>
      </c>
      <c r="L205" s="685"/>
      <c r="M205" s="685"/>
      <c r="N205" s="685"/>
      <c r="O205" s="685"/>
      <c r="P205" s="685"/>
      <c r="Q205" s="685"/>
      <c r="R205" s="685"/>
      <c r="S205" s="685"/>
      <c r="T205" s="686">
        <v>1175365000</v>
      </c>
      <c r="U205" s="686">
        <v>1175365000</v>
      </c>
      <c r="V205" s="686"/>
      <c r="W205" s="686"/>
      <c r="X205" s="685"/>
      <c r="Y205" s="687"/>
      <c r="Z205" s="687"/>
      <c r="AA205" s="687"/>
    </row>
    <row r="206" spans="1:38" ht="39" customHeight="1" x14ac:dyDescent="0.25">
      <c r="A206" s="684"/>
      <c r="B206" s="684"/>
      <c r="C206" s="684"/>
      <c r="D206" s="684"/>
      <c r="E206" s="684"/>
      <c r="F206" s="684"/>
      <c r="G206" s="684"/>
      <c r="H206" s="684"/>
      <c r="I206" s="684"/>
      <c r="J206" s="688" t="s">
        <v>1328</v>
      </c>
      <c r="K206" s="688" t="s">
        <v>1329</v>
      </c>
      <c r="L206" s="685"/>
      <c r="M206" s="685"/>
      <c r="N206" s="685"/>
      <c r="O206" s="685"/>
      <c r="P206" s="685"/>
      <c r="Q206" s="685"/>
      <c r="R206" s="685"/>
      <c r="S206" s="685"/>
      <c r="T206" s="502">
        <v>800000000</v>
      </c>
      <c r="U206" s="686"/>
      <c r="V206" s="686"/>
      <c r="W206" s="686"/>
      <c r="X206" s="685"/>
      <c r="Y206" s="687"/>
      <c r="Z206" s="687"/>
      <c r="AA206" s="687"/>
    </row>
    <row r="207" spans="1:38" ht="39" customHeight="1" x14ac:dyDescent="0.25">
      <c r="A207" s="684"/>
      <c r="B207" s="684"/>
      <c r="C207" s="684"/>
      <c r="D207" s="684"/>
      <c r="E207" s="684"/>
      <c r="F207" s="684"/>
      <c r="G207" s="684"/>
      <c r="H207" s="684"/>
      <c r="I207" s="684"/>
      <c r="J207" s="688"/>
      <c r="K207" s="689"/>
      <c r="L207" s="685"/>
      <c r="M207" s="685"/>
      <c r="N207" s="685"/>
      <c r="O207" s="685"/>
      <c r="P207" s="685"/>
      <c r="Q207" s="685"/>
      <c r="R207" s="685"/>
      <c r="S207" s="685"/>
      <c r="T207" s="502"/>
      <c r="U207" s="686"/>
      <c r="V207" s="686"/>
      <c r="W207" s="686"/>
      <c r="X207" s="685"/>
      <c r="Y207" s="687"/>
      <c r="Z207" s="687"/>
      <c r="AA207" s="687"/>
    </row>
    <row r="208" spans="1:38" ht="39" customHeight="1" x14ac:dyDescent="0.25">
      <c r="A208" s="684"/>
      <c r="B208" s="684"/>
      <c r="C208" s="684"/>
      <c r="D208" s="684"/>
      <c r="E208" s="684"/>
      <c r="F208" s="684"/>
      <c r="G208" s="684"/>
      <c r="H208" s="684"/>
      <c r="I208" s="684"/>
      <c r="J208" s="688"/>
      <c r="K208" s="689"/>
      <c r="L208" s="685"/>
      <c r="M208" s="685"/>
      <c r="N208" s="685"/>
      <c r="O208" s="685"/>
      <c r="P208" s="685"/>
      <c r="Q208" s="685"/>
      <c r="R208" s="685"/>
      <c r="S208" s="685"/>
      <c r="T208" s="502"/>
      <c r="U208" s="686"/>
      <c r="V208" s="686"/>
      <c r="W208" s="686"/>
      <c r="X208" s="685"/>
      <c r="Y208" s="687"/>
      <c r="Z208" s="687"/>
      <c r="AA208" s="687"/>
    </row>
    <row r="209" spans="1:52" ht="39" customHeight="1" x14ac:dyDescent="0.25">
      <c r="A209" s="684"/>
      <c r="B209" s="684"/>
      <c r="C209" s="684"/>
      <c r="D209" s="684"/>
      <c r="E209" s="684"/>
      <c r="F209" s="684"/>
      <c r="G209" s="684"/>
      <c r="H209" s="684"/>
      <c r="I209" s="684"/>
      <c r="J209" s="688"/>
      <c r="K209" s="689"/>
      <c r="L209" s="685"/>
      <c r="M209" s="685"/>
      <c r="N209" s="685"/>
      <c r="O209" s="685"/>
      <c r="P209" s="685"/>
      <c r="Q209" s="685"/>
      <c r="R209" s="685"/>
      <c r="S209" s="685"/>
      <c r="T209" s="502"/>
      <c r="U209" s="686"/>
      <c r="V209" s="686"/>
      <c r="W209" s="686"/>
      <c r="X209" s="685"/>
      <c r="Y209" s="687"/>
      <c r="Z209" s="687"/>
      <c r="AA209" s="687"/>
    </row>
    <row r="210" spans="1:52" ht="39" customHeight="1" x14ac:dyDescent="0.25">
      <c r="A210" s="684"/>
      <c r="B210" s="684"/>
      <c r="C210" s="684"/>
      <c r="D210" s="684"/>
      <c r="E210" s="684"/>
      <c r="F210" s="684"/>
      <c r="G210" s="684"/>
      <c r="H210" s="684"/>
      <c r="I210" s="684"/>
      <c r="J210" s="688"/>
      <c r="K210" s="689"/>
      <c r="L210" s="685"/>
      <c r="M210" s="685"/>
      <c r="N210" s="685"/>
      <c r="O210" s="685"/>
      <c r="P210" s="685"/>
      <c r="Q210" s="685"/>
      <c r="R210" s="685"/>
      <c r="S210" s="685"/>
      <c r="T210" s="502"/>
      <c r="U210" s="686"/>
      <c r="V210" s="686"/>
      <c r="W210" s="686"/>
      <c r="X210" s="685"/>
      <c r="Y210" s="687"/>
      <c r="Z210" s="687"/>
      <c r="AA210" s="687"/>
    </row>
    <row r="211" spans="1:52" ht="39" customHeight="1" x14ac:dyDescent="0.25">
      <c r="A211" s="684"/>
      <c r="B211" s="684"/>
      <c r="C211" s="684"/>
      <c r="D211" s="684"/>
      <c r="E211" s="684"/>
      <c r="F211" s="684"/>
      <c r="G211" s="684"/>
      <c r="H211" s="684"/>
      <c r="I211" s="684"/>
      <c r="J211" s="688" t="s">
        <v>1330</v>
      </c>
      <c r="K211" s="689" t="s">
        <v>1331</v>
      </c>
      <c r="L211" s="685"/>
      <c r="M211" s="685"/>
      <c r="N211" s="685"/>
      <c r="O211" s="685"/>
      <c r="P211" s="685"/>
      <c r="Q211" s="685"/>
      <c r="R211" s="685"/>
      <c r="S211" s="685"/>
      <c r="T211" s="502">
        <v>375765000</v>
      </c>
      <c r="U211" s="686"/>
      <c r="V211" s="686"/>
      <c r="W211" s="686"/>
      <c r="X211" s="685"/>
      <c r="Y211" s="687"/>
      <c r="Z211" s="687"/>
      <c r="AA211" s="687"/>
    </row>
    <row r="212" spans="1:52" s="412" customFormat="1" ht="42" customHeight="1" x14ac:dyDescent="0.25">
      <c r="A212" s="684"/>
      <c r="B212" s="684"/>
      <c r="C212" s="684"/>
      <c r="D212" s="684"/>
      <c r="E212" s="684"/>
      <c r="F212" s="684"/>
      <c r="G212" s="684"/>
      <c r="H212" s="684"/>
      <c r="I212" s="684"/>
      <c r="J212" s="684"/>
      <c r="K212" s="684" t="s">
        <v>1379</v>
      </c>
      <c r="L212" s="685"/>
      <c r="M212" s="685"/>
      <c r="N212" s="685"/>
      <c r="O212" s="685"/>
      <c r="P212" s="685"/>
      <c r="Q212" s="685"/>
      <c r="R212" s="685"/>
      <c r="S212" s="685"/>
      <c r="T212" s="686">
        <v>562635000</v>
      </c>
      <c r="U212" s="686">
        <v>562635000</v>
      </c>
      <c r="V212" s="686"/>
      <c r="W212" s="686"/>
      <c r="X212" s="685"/>
      <c r="Y212" s="687"/>
      <c r="Z212" s="687"/>
      <c r="AA212" s="687"/>
      <c r="AM212" s="413"/>
      <c r="AN212" s="413"/>
      <c r="AO212" s="413"/>
      <c r="AP212" s="413"/>
      <c r="AQ212" s="413"/>
      <c r="AR212" s="413"/>
      <c r="AS212" s="413"/>
      <c r="AT212" s="413"/>
      <c r="AU212" s="413"/>
      <c r="AV212" s="413"/>
      <c r="AW212" s="413"/>
      <c r="AX212" s="413"/>
      <c r="AY212" s="413"/>
      <c r="AZ212" s="413"/>
    </row>
    <row r="213" spans="1:52" ht="25.5" x14ac:dyDescent="0.25">
      <c r="J213" s="688" t="s">
        <v>1332</v>
      </c>
      <c r="K213" s="688" t="s">
        <v>1329</v>
      </c>
      <c r="T213" s="502">
        <v>96000000</v>
      </c>
    </row>
    <row r="214" spans="1:52" ht="39.75" customHeight="1" x14ac:dyDescent="0.25">
      <c r="J214" s="688" t="s">
        <v>1333</v>
      </c>
      <c r="K214" s="688" t="s">
        <v>1334</v>
      </c>
      <c r="T214" s="502">
        <v>250485000</v>
      </c>
    </row>
    <row r="215" spans="1:52" ht="25.5" x14ac:dyDescent="0.25">
      <c r="J215" s="688" t="s">
        <v>1335</v>
      </c>
      <c r="K215" s="688" t="s">
        <v>1336</v>
      </c>
      <c r="T215" s="502">
        <v>216150000</v>
      </c>
    </row>
  </sheetData>
  <sheetProtection algorithmName="SHA-512" hashValue="UXMM/EJgYKLe49R0DA86o3556kcQuOcejHUl8nBssynUpVNLN6+K4iUISCqQBW5pB4EIn+3Fs3El2UiKGHPzZw==" saltValue="tpbi4+FuQAIMIsKvt0dcCA==" spinCount="100000" sheet="1" objects="1" scenarios="1"/>
  <autoFilter ref="A4:Z206" xr:uid="{D284AD7D-0B56-48F2-9C39-2562C0469451}"/>
  <mergeCells count="2">
    <mergeCell ref="W2:X2"/>
    <mergeCell ref="L2:P2"/>
  </mergeCells>
  <hyperlinks>
    <hyperlink ref="X122" r:id="rId1" xr:uid="{120BBD03-2EC3-425D-B9BA-4C035371E521}"/>
    <hyperlink ref="X78" r:id="rId2" display="cmaldonado@itrc.gov.co" xr:uid="{EE6592AE-DC67-423D-8A06-7D71C292F013}"/>
    <hyperlink ref="X80" r:id="rId3" display="cmaldonado@itrc.gov.co" xr:uid="{AB1B07A4-A53A-4673-B7EA-365DE2084E36}"/>
    <hyperlink ref="X99" r:id="rId4" display="cmaldonado@itrc.gov.co" xr:uid="{3BCF1CBB-E7CE-4431-913A-1CDD590425D5}"/>
    <hyperlink ref="X100" r:id="rId5" display="cmaldonado@itrc.gov.co" xr:uid="{B7CCBCB0-0018-45E6-AB1A-C09148F8DCB9}"/>
    <hyperlink ref="X101" r:id="rId6" display="cmaldonado@itrc.gov.co" xr:uid="{7A15C7AC-621D-4C7B-90AD-A2254E1B64E1}"/>
    <hyperlink ref="X156" r:id="rId7" xr:uid="{D699AE70-894F-4F8A-8C9D-D580795F32E1}"/>
    <hyperlink ref="X157" r:id="rId8" xr:uid="{51AF58C2-1E43-4DDE-A8F6-E413938B59A1}"/>
    <hyperlink ref="X167" r:id="rId9" xr:uid="{C8206F25-0BE5-4EEF-A715-2736C3F764DF}"/>
    <hyperlink ref="X171" r:id="rId10" xr:uid="{923DBE7E-D60F-4ABA-9FC6-A846E1637C15}"/>
    <hyperlink ref="X179" r:id="rId11" xr:uid="{FAB33F8A-212B-461A-953A-FE04FAEA1E6A}"/>
    <hyperlink ref="X185" r:id="rId12" xr:uid="{050C540C-3092-41DF-ABA1-19220FBCA809}"/>
    <hyperlink ref="X200" r:id="rId13" xr:uid="{BC8F7EA9-14CB-4FAA-8175-561C3C40CF4A}"/>
    <hyperlink ref="X44" r:id="rId14" xr:uid="{160743A5-6C06-469A-8B9F-01C8FDE3DC69}"/>
    <hyperlink ref="X57" r:id="rId15" xr:uid="{32681B5F-444F-4D10-A837-37C485AC4F1B}"/>
    <hyperlink ref="X104" r:id="rId16" display="cmaldonado@itrc.gov.co" xr:uid="{C7284421-4523-4AB3-B395-BC5B02A49AA5}"/>
    <hyperlink ref="X163" r:id="rId17" xr:uid="{F778BAA4-FCC8-43B2-86EB-8EEFD3FB09B2}"/>
    <hyperlink ref="X114" r:id="rId18" xr:uid="{0B048C34-210D-4547-9AAB-FB0141AB61A0}"/>
    <hyperlink ref="X126" r:id="rId19" xr:uid="{1938E102-0BB8-45CB-8EAF-A7A59301F784}"/>
    <hyperlink ref="X128" r:id="rId20" xr:uid="{7E949DDC-21EF-470E-B0A0-0D3CBB363A9F}"/>
    <hyperlink ref="X149" r:id="rId21" xr:uid="{9ECD2EEF-BDCE-45CC-A2EE-97B8AC7F5D8A}"/>
    <hyperlink ref="X118" r:id="rId22" xr:uid="{305A7AE8-2ED3-4D4D-ADD9-7E77A61A3771}"/>
    <hyperlink ref="X117" r:id="rId23" xr:uid="{79F7C7A4-2806-40A1-B9D0-D2A41835B696}"/>
    <hyperlink ref="X146" r:id="rId24" xr:uid="{CB1D437E-4109-42C7-8111-73D7AB6A35EC}"/>
    <hyperlink ref="X59" r:id="rId25" xr:uid="{95C23472-6825-44E6-A6BB-C1804E3C8DCE}"/>
    <hyperlink ref="X68" r:id="rId26" xr:uid="{167408B2-B580-475A-9749-983B18111DF5}"/>
    <hyperlink ref="X184" r:id="rId27" xr:uid="{80F4C775-FFD9-4EE9-9734-2EB302DDECFD}"/>
    <hyperlink ref="X186" r:id="rId28" xr:uid="{6D1A3002-5288-4595-8D3E-7A1C93B61AD6}"/>
    <hyperlink ref="X192" r:id="rId29" xr:uid="{D7CF4E3A-31E7-4145-A7EC-63CDD06E13CF}"/>
    <hyperlink ref="X194" r:id="rId30" xr:uid="{041760EA-8644-423A-966D-72FEC1A269FD}"/>
    <hyperlink ref="X197" r:id="rId31" xr:uid="{15DC4946-B006-40F3-851A-BDAAE0F1BC82}"/>
    <hyperlink ref="X196" r:id="rId32" xr:uid="{AE3E1226-B193-455C-8A33-0ECBDF0C6BE8}"/>
    <hyperlink ref="X56" r:id="rId33" xr:uid="{08BD8AB3-E693-438D-9826-287FE6FD4429}"/>
    <hyperlink ref="X113" r:id="rId34" xr:uid="{331893B9-18B0-4376-A766-53A1C38E4576}"/>
    <hyperlink ref="X168" r:id="rId35" xr:uid="{B6AB19CF-A2C7-405C-B9E5-84EDE65403BE}"/>
    <hyperlink ref="X170" r:id="rId36" xr:uid="{1A3CCF02-94E8-47AD-9844-3F046710ABA5}"/>
    <hyperlink ref="X83" r:id="rId37" xr:uid="{38C97518-0908-4CF6-BE58-18E63375B122}"/>
    <hyperlink ref="X119" r:id="rId38" xr:uid="{9BEBF30A-73CC-49E9-97C3-9AA2E3300EA7}"/>
    <hyperlink ref="X120" r:id="rId39" xr:uid="{D296DFC3-D1CB-4C21-89C5-844BCD8CA4D0}"/>
    <hyperlink ref="X103" r:id="rId40" display="cmaldonado@itrc.gov.co" xr:uid="{53EFFA90-8069-4FF3-9D2D-734638B8064A}"/>
    <hyperlink ref="X162" r:id="rId41" xr:uid="{6F32A1C1-0EF5-455E-ACF3-E64C9BC19F71}"/>
    <hyperlink ref="Y173" r:id="rId42" xr:uid="{9EDFA631-FBD6-4841-83B0-8AFE8DD0074E}"/>
    <hyperlink ref="Y175" r:id="rId43" xr:uid="{9FA8B0BB-4312-4A00-B980-9B698B577C5D}"/>
    <hyperlink ref="Y177" r:id="rId44" xr:uid="{9E863882-7115-439A-AB4D-011B6261F256}"/>
    <hyperlink ref="X180" r:id="rId45" xr:uid="{E7E1E65A-AEE7-4EBD-91DB-A86535B8F212}"/>
    <hyperlink ref="Y174" r:id="rId46" xr:uid="{3A0840FE-F162-4D35-BF22-1194F716B36E}"/>
    <hyperlink ref="Y176" r:id="rId47" xr:uid="{15D78CAF-ECD4-49C8-B69E-761831CEEE50}"/>
    <hyperlink ref="X142" r:id="rId48" xr:uid="{E851FC0A-13ED-49C6-9F2A-608C22A15E3B}"/>
    <hyperlink ref="X130" r:id="rId49" xr:uid="{CFBA49C6-1BDF-4C3B-BC21-07C186EDDCDF}"/>
    <hyperlink ref="X131" r:id="rId50" xr:uid="{9ADBEB20-C6D8-46D3-BB6B-CC8C0BAF5A15}"/>
    <hyperlink ref="X135" r:id="rId51" xr:uid="{CFBBC596-59C4-44B5-9D64-C1B88994B1AC}"/>
    <hyperlink ref="X137" r:id="rId52" xr:uid="{EA09E058-F6ED-42D9-93EC-EA131FF39CEB}"/>
    <hyperlink ref="X138" r:id="rId53" xr:uid="{D52B8C5F-7CC1-42B3-9AC4-92A943ADD8E3}"/>
    <hyperlink ref="X154" r:id="rId54" xr:uid="{2AC79D29-8936-4084-A0C0-7B1014159190}"/>
    <hyperlink ref="X187" r:id="rId55" xr:uid="{75CCDAFB-A5F4-4032-990D-A38F58235B10}"/>
    <hyperlink ref="X189" r:id="rId56" xr:uid="{D8642A13-4A8A-486D-B33D-F98AB50F5286}"/>
    <hyperlink ref="X190" r:id="rId57" xr:uid="{8FCAA3E8-7A10-4B01-973A-E0F4A7E0400B}"/>
    <hyperlink ref="X133" r:id="rId58" xr:uid="{48D60DBC-BB4B-4250-A2A5-C9975650E1D8}"/>
    <hyperlink ref="X145" r:id="rId59" xr:uid="{AC8C6537-F665-47E8-ADD2-E09EDED632DB}"/>
    <hyperlink ref="X134" r:id="rId60" xr:uid="{DE998A90-72F7-48B0-A738-A485929888C7}"/>
    <hyperlink ref="X139" r:id="rId61" xr:uid="{F939A340-037F-44FD-8E16-B6E70B1DCCB2}"/>
    <hyperlink ref="X136" r:id="rId62" xr:uid="{3B2D9821-01CD-42AE-B0DD-22DFAA90B6AF}"/>
    <hyperlink ref="X132" r:id="rId63" xr:uid="{D6308808-331E-468C-BEA7-453210D9A3CF}"/>
    <hyperlink ref="X121" r:id="rId64" xr:uid="{ECD80422-5110-45E5-A5EB-EF0B7DC552F9}"/>
    <hyperlink ref="X87" r:id="rId65" display="cmaldonado@itrc.gov.co" xr:uid="{A34FDC1D-CAD7-4C7B-9BE1-A01F457919B2}"/>
    <hyperlink ref="X89" r:id="rId66" display="cmaldonado@itrc.gov.co" xr:uid="{DB564CCB-1B9C-49DC-B7AA-F89E06F7E2C2}"/>
    <hyperlink ref="X91" r:id="rId67" xr:uid="{88A18A38-2003-4172-8E7D-65CC5135F1BF}"/>
    <hyperlink ref="X93" r:id="rId68" display="cmaldonado@itrc.gov.co" xr:uid="{1316D833-E012-4B4B-BF25-A5D5F887C36B}"/>
    <hyperlink ref="X95" r:id="rId69" display="cmaldonado@itrc.gov.co" xr:uid="{1C24BFC4-8AE1-41C1-A91C-D47EBE47DA23}"/>
    <hyperlink ref="X166" r:id="rId70" xr:uid="{44CB0BBE-F669-4FF6-A44A-065D810C55FF}"/>
    <hyperlink ref="X169" r:id="rId71" xr:uid="{16B7C304-B118-4ED2-BCAB-0345AA18E833}"/>
    <hyperlink ref="X181" r:id="rId72" xr:uid="{555D8014-2A0D-4778-8756-5C068DE8470B}"/>
  </hyperlinks>
  <pageMargins left="0.7" right="0.7" top="0.75" bottom="0.75" header="0.3" footer="0.3"/>
  <pageSetup orientation="portrait" r:id="rId73"/>
  <drawing r:id="rId74"/>
  <legacyDrawing r:id="rId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200B0-BE22-4BE6-9163-DB528D8B5DC0}">
  <sheetPr>
    <tabColor theme="9" tint="-0.249977111117893"/>
  </sheetPr>
  <dimension ref="A1:M40"/>
  <sheetViews>
    <sheetView showGridLines="0" zoomScale="57" zoomScaleNormal="90" workbookViewId="0">
      <selection activeCell="C8" sqref="C8"/>
    </sheetView>
  </sheetViews>
  <sheetFormatPr baseColWidth="10" defaultColWidth="11.42578125" defaultRowHeight="99.95" customHeight="1" x14ac:dyDescent="0.2"/>
  <cols>
    <col min="1" max="1" width="19.140625" style="135" customWidth="1"/>
    <col min="2" max="2" width="31" style="135" customWidth="1"/>
    <col min="3" max="3" width="45.140625" style="136" customWidth="1"/>
    <col min="4" max="4" width="20.140625" style="136" customWidth="1"/>
    <col min="5" max="5" width="12.7109375" style="136" customWidth="1"/>
    <col min="6" max="6" width="20.5703125" style="135" customWidth="1"/>
    <col min="7" max="7" width="22.5703125" style="135" customWidth="1"/>
    <col min="8" max="8" width="15" style="135" customWidth="1"/>
    <col min="9" max="9" width="16.42578125" style="135" customWidth="1"/>
    <col min="10" max="10" width="13" style="135" customWidth="1"/>
    <col min="11" max="11" width="15.7109375" style="135" customWidth="1"/>
    <col min="12" max="16384" width="11.42578125" style="135"/>
  </cols>
  <sheetData>
    <row r="1" spans="1:13" ht="26.25" customHeight="1" thickBot="1" x14ac:dyDescent="0.25"/>
    <row r="2" spans="1:13" ht="54" customHeight="1" x14ac:dyDescent="0.2">
      <c r="A2" s="137"/>
      <c r="B2" s="138"/>
      <c r="C2" s="771" t="s">
        <v>372</v>
      </c>
      <c r="D2" s="771"/>
      <c r="E2" s="771"/>
      <c r="F2" s="771"/>
      <c r="G2" s="771"/>
      <c r="H2" s="138"/>
      <c r="I2" s="138"/>
      <c r="J2" s="138"/>
      <c r="K2" s="139"/>
    </row>
    <row r="3" spans="1:13" ht="61.5" customHeight="1" x14ac:dyDescent="0.2">
      <c r="A3" s="140"/>
      <c r="C3" s="772"/>
      <c r="D3" s="772"/>
      <c r="E3" s="772"/>
      <c r="F3" s="772"/>
      <c r="G3" s="772"/>
      <c r="K3" s="141"/>
    </row>
    <row r="4" spans="1:13" ht="20.25" customHeight="1" x14ac:dyDescent="0.2">
      <c r="A4" s="140"/>
      <c r="C4" s="772"/>
      <c r="D4" s="772"/>
      <c r="E4" s="772"/>
      <c r="F4" s="772"/>
      <c r="G4" s="772"/>
      <c r="K4" s="141"/>
    </row>
    <row r="5" spans="1:13" ht="54" customHeight="1" x14ac:dyDescent="0.2">
      <c r="A5" s="142" t="s">
        <v>244</v>
      </c>
      <c r="B5" s="142" t="s">
        <v>4</v>
      </c>
      <c r="C5" s="142" t="s">
        <v>5</v>
      </c>
      <c r="D5" s="142" t="s">
        <v>373</v>
      </c>
      <c r="E5" s="142" t="s">
        <v>7</v>
      </c>
      <c r="F5" s="142" t="s">
        <v>374</v>
      </c>
      <c r="G5" s="142" t="s">
        <v>375</v>
      </c>
      <c r="H5" s="142" t="s">
        <v>376</v>
      </c>
      <c r="I5" s="143" t="s">
        <v>8</v>
      </c>
      <c r="J5" s="143" t="s">
        <v>9</v>
      </c>
      <c r="K5" s="142" t="s">
        <v>11</v>
      </c>
    </row>
    <row r="6" spans="1:13" ht="78.75" customHeight="1" x14ac:dyDescent="0.2">
      <c r="A6" s="770" t="s">
        <v>377</v>
      </c>
      <c r="B6" s="145" t="s">
        <v>378</v>
      </c>
      <c r="C6" s="145" t="s">
        <v>379</v>
      </c>
      <c r="D6" s="144" t="s">
        <v>380</v>
      </c>
      <c r="E6" s="144">
        <v>1</v>
      </c>
      <c r="F6" s="770" t="s">
        <v>381</v>
      </c>
      <c r="G6" s="770" t="s">
        <v>382</v>
      </c>
      <c r="H6" s="770" t="s">
        <v>383</v>
      </c>
      <c r="I6" s="146">
        <v>44936</v>
      </c>
      <c r="J6" s="146">
        <v>45044</v>
      </c>
      <c r="K6" s="770" t="s">
        <v>384</v>
      </c>
    </row>
    <row r="7" spans="1:13" ht="111" customHeight="1" x14ac:dyDescent="0.2">
      <c r="A7" s="770"/>
      <c r="B7" s="145" t="s">
        <v>385</v>
      </c>
      <c r="C7" s="145" t="s">
        <v>386</v>
      </c>
      <c r="D7" s="144" t="s">
        <v>387</v>
      </c>
      <c r="E7" s="144">
        <v>1</v>
      </c>
      <c r="F7" s="770"/>
      <c r="G7" s="770"/>
      <c r="H7" s="770"/>
      <c r="I7" s="146">
        <v>44986</v>
      </c>
      <c r="J7" s="146">
        <v>45044</v>
      </c>
      <c r="K7" s="770"/>
    </row>
    <row r="8" spans="1:13" ht="111" customHeight="1" x14ac:dyDescent="0.2">
      <c r="A8" s="770"/>
      <c r="B8" s="145" t="s">
        <v>388</v>
      </c>
      <c r="C8" s="145" t="s">
        <v>1433</v>
      </c>
      <c r="D8" s="144" t="s">
        <v>389</v>
      </c>
      <c r="E8" s="144">
        <v>2</v>
      </c>
      <c r="F8" s="770"/>
      <c r="G8" s="770"/>
      <c r="H8" s="770"/>
      <c r="I8" s="146">
        <v>44936</v>
      </c>
      <c r="J8" s="146">
        <v>45169</v>
      </c>
      <c r="K8" s="770"/>
    </row>
    <row r="9" spans="1:13" ht="111" customHeight="1" x14ac:dyDescent="0.2">
      <c r="A9" s="770"/>
      <c r="B9" s="145" t="s">
        <v>390</v>
      </c>
      <c r="C9" s="145" t="s">
        <v>391</v>
      </c>
      <c r="D9" s="144" t="s">
        <v>392</v>
      </c>
      <c r="E9" s="144">
        <v>1</v>
      </c>
      <c r="F9" s="770"/>
      <c r="G9" s="770"/>
      <c r="H9" s="770"/>
      <c r="I9" s="146">
        <v>44936</v>
      </c>
      <c r="J9" s="146">
        <v>45107</v>
      </c>
      <c r="K9" s="770"/>
    </row>
    <row r="10" spans="1:13" ht="82.5" customHeight="1" x14ac:dyDescent="0.2">
      <c r="A10" s="770"/>
      <c r="B10" s="145" t="s">
        <v>393</v>
      </c>
      <c r="C10" s="145" t="s">
        <v>394</v>
      </c>
      <c r="D10" s="147" t="s">
        <v>395</v>
      </c>
      <c r="E10" s="144">
        <v>2</v>
      </c>
      <c r="F10" s="770"/>
      <c r="G10" s="770"/>
      <c r="H10" s="770"/>
      <c r="I10" s="146">
        <v>45201</v>
      </c>
      <c r="J10" s="146">
        <v>45260</v>
      </c>
      <c r="K10" s="770"/>
    </row>
    <row r="11" spans="1:13" ht="30" customHeight="1" x14ac:dyDescent="0.2">
      <c r="A11" s="148"/>
      <c r="B11" s="148"/>
      <c r="C11" s="148"/>
      <c r="D11" s="148"/>
      <c r="E11" s="148"/>
      <c r="F11" s="148"/>
      <c r="G11" s="148"/>
      <c r="H11" s="148"/>
      <c r="I11" s="148"/>
      <c r="J11" s="148"/>
      <c r="K11" s="148"/>
      <c r="L11" s="105"/>
      <c r="M11" s="105"/>
    </row>
    <row r="12" spans="1:13" ht="48" customHeight="1" x14ac:dyDescent="0.2">
      <c r="A12" s="105"/>
      <c r="B12" s="105"/>
      <c r="C12" s="105"/>
      <c r="D12" s="105"/>
      <c r="E12" s="105"/>
      <c r="F12" s="105"/>
      <c r="G12" s="105"/>
      <c r="H12" s="105"/>
      <c r="I12" s="105"/>
      <c r="J12" s="105"/>
      <c r="K12" s="105"/>
      <c r="L12" s="105"/>
      <c r="M12" s="105"/>
    </row>
    <row r="13" spans="1:13" ht="41.25" customHeight="1" x14ac:dyDescent="0.2">
      <c r="A13" s="105"/>
      <c r="B13" s="105"/>
      <c r="C13" s="105"/>
      <c r="D13" s="105"/>
      <c r="E13" s="105"/>
      <c r="F13" s="105"/>
      <c r="G13" s="105"/>
      <c r="H13" s="105"/>
      <c r="I13" s="105"/>
      <c r="J13" s="105"/>
      <c r="K13" s="105"/>
      <c r="L13" s="105"/>
      <c r="M13" s="105"/>
    </row>
    <row r="14" spans="1:13" ht="41.25" customHeight="1" x14ac:dyDescent="0.2">
      <c r="A14" s="105"/>
      <c r="B14" s="105"/>
      <c r="C14" s="105"/>
      <c r="D14" s="105"/>
      <c r="E14" s="105"/>
      <c r="F14" s="105"/>
      <c r="G14" s="105"/>
      <c r="H14" s="105"/>
      <c r="I14" s="105"/>
      <c r="J14" s="105"/>
      <c r="K14" s="105"/>
      <c r="L14" s="105"/>
      <c r="M14" s="105"/>
    </row>
    <row r="15" spans="1:13" ht="41.25" customHeight="1" x14ac:dyDescent="0.2">
      <c r="A15" s="105"/>
      <c r="B15" s="105"/>
      <c r="C15" s="105"/>
      <c r="D15" s="105"/>
      <c r="E15" s="105"/>
      <c r="F15" s="105"/>
      <c r="G15" s="105"/>
      <c r="H15" s="105"/>
      <c r="I15" s="105"/>
      <c r="J15" s="105"/>
      <c r="K15" s="105"/>
      <c r="L15" s="105"/>
      <c r="M15" s="105"/>
    </row>
    <row r="16" spans="1:13" ht="41.25" customHeight="1" x14ac:dyDescent="0.2">
      <c r="A16" s="105"/>
      <c r="B16" s="105"/>
      <c r="C16" s="105"/>
      <c r="D16" s="105"/>
      <c r="E16" s="105"/>
      <c r="F16" s="105"/>
      <c r="G16" s="105"/>
      <c r="H16" s="105"/>
      <c r="I16" s="105"/>
      <c r="J16" s="105"/>
      <c r="K16" s="105"/>
      <c r="L16" s="105"/>
      <c r="M16" s="105"/>
    </row>
    <row r="17" spans="1:13" ht="33.75" customHeight="1" x14ac:dyDescent="0.2">
      <c r="A17" s="105"/>
      <c r="B17" s="105"/>
      <c r="C17" s="105"/>
      <c r="D17" s="105"/>
      <c r="E17" s="105"/>
      <c r="F17" s="105"/>
      <c r="G17" s="105"/>
      <c r="H17" s="105"/>
      <c r="I17" s="105"/>
      <c r="J17" s="105"/>
      <c r="K17" s="105"/>
      <c r="L17" s="105"/>
      <c r="M17" s="105"/>
    </row>
    <row r="18" spans="1:13" ht="46.5" customHeight="1" x14ac:dyDescent="0.2">
      <c r="A18" s="105"/>
      <c r="B18" s="105"/>
      <c r="C18" s="105"/>
      <c r="D18" s="105"/>
      <c r="E18" s="105"/>
      <c r="F18" s="105"/>
      <c r="G18" s="105"/>
      <c r="H18" s="105"/>
      <c r="I18" s="105"/>
      <c r="J18" s="105"/>
      <c r="K18" s="105"/>
      <c r="L18" s="105"/>
      <c r="M18" s="105"/>
    </row>
    <row r="19" spans="1:13" ht="52.5" customHeight="1" x14ac:dyDescent="0.2">
      <c r="A19" s="105"/>
      <c r="B19" s="105"/>
      <c r="C19" s="105"/>
      <c r="D19" s="105"/>
      <c r="E19" s="105"/>
      <c r="F19" s="105"/>
      <c r="G19" s="105"/>
      <c r="H19" s="105"/>
      <c r="I19" s="105"/>
      <c r="J19" s="105"/>
      <c r="K19" s="105"/>
      <c r="L19" s="105"/>
      <c r="M19" s="105"/>
    </row>
    <row r="20" spans="1:13" ht="52.5" customHeight="1" x14ac:dyDescent="0.2">
      <c r="A20" s="105"/>
      <c r="B20" s="105"/>
      <c r="C20" s="105"/>
      <c r="D20" s="105"/>
      <c r="E20" s="105"/>
      <c r="F20" s="105"/>
      <c r="G20" s="105"/>
      <c r="H20" s="105"/>
      <c r="I20" s="105"/>
      <c r="J20" s="105"/>
      <c r="K20" s="105"/>
      <c r="L20" s="105"/>
      <c r="M20" s="105"/>
    </row>
    <row r="21" spans="1:13" ht="52.5" customHeight="1" x14ac:dyDescent="0.2">
      <c r="A21" s="105"/>
      <c r="B21" s="105"/>
      <c r="C21" s="105"/>
      <c r="D21" s="105"/>
      <c r="E21" s="105"/>
      <c r="F21" s="105"/>
      <c r="G21" s="105"/>
      <c r="H21" s="105"/>
      <c r="I21" s="105"/>
      <c r="J21" s="105"/>
      <c r="K21" s="105"/>
      <c r="L21" s="105"/>
      <c r="M21" s="105"/>
    </row>
    <row r="22" spans="1:13" ht="25.5" customHeight="1" x14ac:dyDescent="0.2">
      <c r="A22" s="105"/>
      <c r="B22" s="105"/>
      <c r="C22" s="105"/>
      <c r="D22" s="105"/>
      <c r="E22" s="105"/>
      <c r="F22" s="105"/>
      <c r="G22" s="105"/>
      <c r="H22" s="105"/>
      <c r="I22" s="105"/>
      <c r="J22" s="105"/>
      <c r="K22" s="105"/>
      <c r="L22" s="105"/>
      <c r="M22" s="105"/>
    </row>
    <row r="23" spans="1:13" ht="51" customHeight="1" x14ac:dyDescent="0.2">
      <c r="A23" s="105"/>
      <c r="B23" s="105"/>
      <c r="C23" s="105"/>
      <c r="D23" s="105"/>
      <c r="E23" s="105"/>
      <c r="F23" s="105"/>
      <c r="G23" s="105"/>
      <c r="H23" s="105"/>
      <c r="I23" s="105"/>
      <c r="J23" s="105"/>
      <c r="K23" s="105"/>
      <c r="L23" s="105"/>
      <c r="M23" s="105"/>
    </row>
    <row r="24" spans="1:13" ht="37.5" customHeight="1" x14ac:dyDescent="0.2">
      <c r="A24" s="105"/>
      <c r="B24" s="105"/>
      <c r="C24" s="105"/>
      <c r="D24" s="105"/>
      <c r="E24" s="105"/>
      <c r="F24" s="105"/>
      <c r="G24" s="105"/>
      <c r="H24" s="105"/>
      <c r="I24" s="105"/>
      <c r="J24" s="105"/>
      <c r="K24" s="105"/>
      <c r="L24" s="105"/>
      <c r="M24" s="105"/>
    </row>
    <row r="25" spans="1:13" ht="37.5" customHeight="1" x14ac:dyDescent="0.2">
      <c r="A25" s="105"/>
      <c r="B25" s="105"/>
      <c r="C25" s="105"/>
      <c r="D25" s="105"/>
      <c r="E25" s="105"/>
      <c r="F25" s="105"/>
      <c r="G25" s="105"/>
      <c r="H25" s="105"/>
      <c r="I25" s="105"/>
      <c r="J25" s="105"/>
      <c r="K25" s="105"/>
      <c r="L25" s="105"/>
      <c r="M25" s="105"/>
    </row>
    <row r="26" spans="1:13" ht="37.5" customHeight="1" x14ac:dyDescent="0.2">
      <c r="A26" s="105"/>
      <c r="B26" s="105"/>
      <c r="C26" s="105"/>
      <c r="D26" s="105"/>
      <c r="E26" s="105"/>
      <c r="F26" s="105"/>
      <c r="G26" s="105"/>
      <c r="H26" s="105"/>
      <c r="I26" s="105"/>
      <c r="J26" s="105"/>
      <c r="K26" s="105"/>
      <c r="L26" s="105"/>
      <c r="M26" s="105"/>
    </row>
    <row r="27" spans="1:13" ht="37.5" customHeight="1" x14ac:dyDescent="0.2">
      <c r="A27" s="105"/>
      <c r="B27" s="105"/>
      <c r="C27" s="105"/>
      <c r="D27" s="105"/>
      <c r="E27" s="105"/>
      <c r="F27" s="105"/>
      <c r="G27" s="105"/>
      <c r="H27" s="105"/>
      <c r="I27" s="105"/>
      <c r="J27" s="105"/>
      <c r="K27" s="105"/>
      <c r="L27" s="105"/>
      <c r="M27" s="105"/>
    </row>
    <row r="28" spans="1:13" ht="25.5" customHeight="1" x14ac:dyDescent="0.2">
      <c r="A28" s="105"/>
      <c r="B28" s="105"/>
      <c r="C28" s="105"/>
      <c r="D28" s="105"/>
      <c r="E28" s="105"/>
      <c r="F28" s="105"/>
      <c r="G28" s="105"/>
      <c r="H28" s="105"/>
      <c r="I28" s="105"/>
      <c r="J28" s="105"/>
      <c r="K28" s="105"/>
      <c r="L28" s="105"/>
      <c r="M28" s="105"/>
    </row>
    <row r="29" spans="1:13" ht="51" customHeight="1" x14ac:dyDescent="0.2">
      <c r="A29" s="105"/>
      <c r="B29" s="105"/>
      <c r="C29" s="105"/>
      <c r="D29" s="105"/>
      <c r="E29" s="105"/>
      <c r="F29" s="105"/>
      <c r="G29" s="105"/>
      <c r="H29" s="105"/>
      <c r="I29" s="105"/>
      <c r="J29" s="105"/>
      <c r="K29" s="105"/>
      <c r="L29" s="105"/>
      <c r="M29" s="105"/>
    </row>
    <row r="30" spans="1:13" ht="27.75" customHeight="1" x14ac:dyDescent="0.2">
      <c r="A30" s="105"/>
      <c r="B30" s="105"/>
      <c r="C30" s="105"/>
      <c r="D30" s="105"/>
      <c r="E30" s="105"/>
      <c r="F30" s="105"/>
      <c r="G30" s="105"/>
      <c r="H30" s="105"/>
      <c r="I30" s="105"/>
      <c r="J30" s="105"/>
      <c r="K30" s="105"/>
      <c r="L30" s="105"/>
      <c r="M30" s="105"/>
    </row>
    <row r="31" spans="1:13" ht="27.75" customHeight="1" x14ac:dyDescent="0.2">
      <c r="A31" s="105"/>
      <c r="B31" s="105"/>
      <c r="C31" s="105"/>
      <c r="D31" s="105"/>
      <c r="E31" s="105"/>
      <c r="F31" s="105"/>
      <c r="G31" s="105"/>
      <c r="H31" s="105"/>
      <c r="I31" s="105"/>
      <c r="J31" s="105"/>
      <c r="K31" s="105"/>
      <c r="L31" s="105"/>
      <c r="M31" s="105"/>
    </row>
    <row r="32" spans="1:13" ht="27.75" customHeight="1" x14ac:dyDescent="0.2">
      <c r="A32" s="105"/>
      <c r="B32" s="105"/>
      <c r="C32" s="105"/>
      <c r="D32" s="105"/>
      <c r="E32" s="105"/>
      <c r="F32" s="105"/>
      <c r="G32" s="105"/>
      <c r="H32" s="105"/>
      <c r="I32" s="105"/>
      <c r="J32" s="105"/>
      <c r="K32" s="105"/>
      <c r="L32" s="105"/>
      <c r="M32" s="105"/>
    </row>
    <row r="33" spans="1:13" ht="27.75" customHeight="1" x14ac:dyDescent="0.2">
      <c r="A33" s="105"/>
      <c r="B33" s="105"/>
      <c r="C33" s="105"/>
      <c r="D33" s="105"/>
      <c r="E33" s="105"/>
      <c r="F33" s="105"/>
      <c r="G33" s="105"/>
      <c r="H33" s="105"/>
      <c r="I33" s="105"/>
      <c r="J33" s="105"/>
      <c r="K33" s="105"/>
      <c r="L33" s="105"/>
      <c r="M33" s="105"/>
    </row>
    <row r="34" spans="1:13" ht="27.75" customHeight="1" x14ac:dyDescent="0.2">
      <c r="A34" s="105"/>
      <c r="B34" s="105"/>
      <c r="C34" s="105"/>
      <c r="D34" s="105"/>
      <c r="E34" s="105"/>
      <c r="F34" s="105"/>
      <c r="G34" s="105"/>
      <c r="H34" s="105"/>
      <c r="I34" s="105"/>
      <c r="J34" s="105"/>
      <c r="K34" s="105"/>
      <c r="L34" s="105"/>
      <c r="M34" s="105"/>
    </row>
    <row r="35" spans="1:13" ht="27.75" customHeight="1" x14ac:dyDescent="0.2">
      <c r="A35" s="105"/>
      <c r="B35" s="105"/>
      <c r="C35" s="105"/>
      <c r="D35" s="105"/>
      <c r="E35" s="105"/>
      <c r="F35" s="105"/>
      <c r="G35" s="105"/>
      <c r="H35" s="105"/>
      <c r="I35" s="105"/>
      <c r="J35" s="105"/>
      <c r="K35" s="105"/>
      <c r="L35" s="105"/>
      <c r="M35" s="105"/>
    </row>
    <row r="36" spans="1:13" ht="27.75" customHeight="1" x14ac:dyDescent="0.2">
      <c r="A36" s="105"/>
      <c r="B36" s="105"/>
      <c r="C36" s="105"/>
      <c r="D36" s="105"/>
      <c r="E36" s="105"/>
      <c r="F36" s="105"/>
      <c r="G36" s="105"/>
      <c r="H36" s="105"/>
      <c r="I36" s="105"/>
      <c r="J36" s="105"/>
      <c r="K36" s="105"/>
      <c r="L36" s="105"/>
      <c r="M36" s="105"/>
    </row>
    <row r="37" spans="1:13" ht="27.75" customHeight="1" x14ac:dyDescent="0.2">
      <c r="A37" s="105"/>
      <c r="B37" s="105"/>
      <c r="C37" s="105"/>
      <c r="D37" s="105"/>
      <c r="E37" s="105"/>
      <c r="F37" s="105"/>
      <c r="G37" s="105"/>
      <c r="H37" s="105"/>
      <c r="I37" s="105"/>
      <c r="J37" s="105"/>
      <c r="K37" s="105"/>
      <c r="L37" s="105"/>
      <c r="M37" s="105"/>
    </row>
    <row r="38" spans="1:13" ht="27.75" customHeight="1" x14ac:dyDescent="0.2">
      <c r="A38" s="105"/>
      <c r="B38" s="105"/>
      <c r="C38" s="105"/>
      <c r="D38" s="105"/>
      <c r="E38" s="105"/>
      <c r="F38" s="105"/>
      <c r="G38" s="105"/>
      <c r="H38" s="105"/>
      <c r="I38" s="105"/>
      <c r="J38" s="105"/>
      <c r="K38" s="105"/>
      <c r="L38" s="105"/>
      <c r="M38" s="105"/>
    </row>
    <row r="39" spans="1:13" ht="27.75" customHeight="1" x14ac:dyDescent="0.2">
      <c r="A39" s="105"/>
      <c r="B39" s="105"/>
      <c r="C39" s="105"/>
      <c r="D39" s="105"/>
      <c r="E39" s="105"/>
      <c r="F39" s="105"/>
      <c r="G39" s="105"/>
      <c r="H39" s="105"/>
      <c r="I39" s="105"/>
      <c r="J39" s="105"/>
      <c r="K39" s="105"/>
      <c r="L39" s="105"/>
      <c r="M39" s="105"/>
    </row>
    <row r="40" spans="1:13" ht="99.95" customHeight="1" x14ac:dyDescent="0.2">
      <c r="A40" s="105"/>
      <c r="B40" s="105"/>
      <c r="C40" s="105"/>
      <c r="D40" s="105"/>
      <c r="E40" s="105"/>
      <c r="F40" s="105"/>
      <c r="G40" s="105"/>
      <c r="H40" s="105"/>
      <c r="I40" s="105"/>
      <c r="J40" s="105"/>
      <c r="K40" s="105"/>
      <c r="L40" s="105"/>
      <c r="M40" s="105"/>
    </row>
  </sheetData>
  <sheetProtection algorithmName="SHA-512" hashValue="hv42zAhWoh9X0JApWz9OnfuHbYWX8uRi8Yjb9aKcus/bGKbWFNiT/zeryHjtVLRNwP3Ga8zNoMduavQPYttQhw==" saltValue="wCACC0a9jwNqMnU2i7cKjg==" spinCount="100000" sheet="1" objects="1" scenarios="1"/>
  <mergeCells count="6">
    <mergeCell ref="K6:K10"/>
    <mergeCell ref="C2:G4"/>
    <mergeCell ref="A6:A10"/>
    <mergeCell ref="F6:F10"/>
    <mergeCell ref="G6:G10"/>
    <mergeCell ref="H6:H10"/>
  </mergeCells>
  <printOptions horizontalCentered="1" verticalCentered="1"/>
  <pageMargins left="0" right="0" top="0" bottom="0" header="0" footer="0"/>
  <pageSetup paperSize="5" scale="6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CF3E5-4F39-4B2D-9757-C1FA73634442}">
  <sheetPr>
    <tabColor theme="9" tint="-0.249977111117893"/>
  </sheetPr>
  <dimension ref="B2:L8"/>
  <sheetViews>
    <sheetView showGridLines="0" zoomScale="60" zoomScaleNormal="60" workbookViewId="0">
      <selection activeCell="D7" sqref="D7"/>
    </sheetView>
  </sheetViews>
  <sheetFormatPr baseColWidth="10" defaultColWidth="11.42578125" defaultRowHeight="14.25" x14ac:dyDescent="0.2"/>
  <cols>
    <col min="1" max="1" width="1.42578125" style="135" customWidth="1"/>
    <col min="2" max="3" width="35.42578125" style="135" customWidth="1"/>
    <col min="4" max="4" width="87" style="135" customWidth="1"/>
    <col min="5" max="5" width="41.140625" style="135" customWidth="1"/>
    <col min="6" max="6" width="25.85546875" style="135" customWidth="1"/>
    <col min="7" max="7" width="20.5703125" style="135" customWidth="1"/>
    <col min="8" max="8" width="18" style="135" customWidth="1"/>
    <col min="9" max="9" width="20.85546875" style="135" customWidth="1"/>
    <col min="10" max="10" width="15.140625" style="135" customWidth="1"/>
    <col min="11" max="11" width="15.28515625" style="135" customWidth="1"/>
    <col min="12" max="12" width="17.28515625" style="135" customWidth="1"/>
    <col min="13" max="16384" width="11.42578125" style="135"/>
  </cols>
  <sheetData>
    <row r="2" spans="2:12" s="54" customFormat="1" ht="50.25" x14ac:dyDescent="0.25">
      <c r="B2" s="89"/>
      <c r="C2" s="90"/>
      <c r="D2" s="91"/>
      <c r="E2" s="91"/>
      <c r="F2" s="91"/>
      <c r="G2" s="91"/>
      <c r="H2" s="91"/>
      <c r="I2" s="91"/>
      <c r="J2" s="91"/>
      <c r="K2" s="91"/>
      <c r="L2" s="149"/>
    </row>
    <row r="3" spans="2:12" s="54" customFormat="1" ht="86.25" customHeight="1" x14ac:dyDescent="0.25">
      <c r="B3" s="92"/>
      <c r="C3" s="93"/>
      <c r="D3" s="773" t="s">
        <v>396</v>
      </c>
      <c r="E3" s="773"/>
      <c r="F3" s="773"/>
      <c r="G3" s="94"/>
      <c r="H3" s="94"/>
      <c r="I3" s="94"/>
      <c r="J3" s="94"/>
      <c r="K3" s="94"/>
      <c r="L3" s="150"/>
    </row>
    <row r="4" spans="2:12" s="54" customFormat="1" ht="20.25" customHeight="1" x14ac:dyDescent="0.25">
      <c r="B4" s="92"/>
      <c r="C4" s="93"/>
      <c r="D4" s="94"/>
      <c r="E4" s="94"/>
      <c r="F4" s="94"/>
      <c r="G4" s="94"/>
      <c r="H4" s="94"/>
      <c r="I4" s="94"/>
      <c r="J4" s="94"/>
      <c r="K4" s="94"/>
      <c r="L4" s="150"/>
    </row>
    <row r="5" spans="2:12" x14ac:dyDescent="0.2">
      <c r="B5" s="151"/>
      <c r="C5" s="152"/>
      <c r="D5" s="152"/>
      <c r="E5" s="152"/>
      <c r="F5" s="152"/>
      <c r="G5" s="152"/>
      <c r="H5" s="152"/>
      <c r="I5" s="152"/>
      <c r="J5" s="152"/>
      <c r="K5" s="152"/>
      <c r="L5" s="153"/>
    </row>
    <row r="6" spans="2:12" ht="74.25" customHeight="1" x14ac:dyDescent="0.2">
      <c r="B6" s="142" t="s">
        <v>244</v>
      </c>
      <c r="C6" s="142" t="s">
        <v>4</v>
      </c>
      <c r="D6" s="142" t="s">
        <v>5</v>
      </c>
      <c r="E6" s="142" t="s">
        <v>373</v>
      </c>
      <c r="F6" s="142" t="s">
        <v>7</v>
      </c>
      <c r="G6" s="142" t="s">
        <v>397</v>
      </c>
      <c r="H6" s="142" t="s">
        <v>398</v>
      </c>
      <c r="I6" s="142" t="s">
        <v>376</v>
      </c>
      <c r="J6" s="143" t="s">
        <v>8</v>
      </c>
      <c r="K6" s="143" t="s">
        <v>9</v>
      </c>
      <c r="L6" s="142" t="s">
        <v>11</v>
      </c>
    </row>
    <row r="7" spans="2:12" ht="148.5" customHeight="1" x14ac:dyDescent="0.2">
      <c r="B7" s="154" t="s">
        <v>399</v>
      </c>
      <c r="C7" s="154" t="s">
        <v>400</v>
      </c>
      <c r="D7" s="154" t="s">
        <v>1434</v>
      </c>
      <c r="E7" s="154" t="s">
        <v>401</v>
      </c>
      <c r="F7" s="154" t="s">
        <v>402</v>
      </c>
      <c r="G7" s="155" t="s">
        <v>381</v>
      </c>
      <c r="H7" s="155" t="s">
        <v>382</v>
      </c>
      <c r="I7" s="155" t="s">
        <v>383</v>
      </c>
      <c r="J7" s="156">
        <v>44936</v>
      </c>
      <c r="K7" s="156">
        <v>45280</v>
      </c>
      <c r="L7" s="157"/>
    </row>
    <row r="8" spans="2:12" x14ac:dyDescent="0.2">
      <c r="B8" s="158"/>
      <c r="C8" s="158"/>
      <c r="D8" s="158"/>
      <c r="E8" s="158"/>
      <c r="F8" s="158"/>
      <c r="G8" s="158"/>
      <c r="H8" s="158"/>
      <c r="I8" s="158"/>
      <c r="J8" s="158"/>
      <c r="K8" s="158"/>
      <c r="L8" s="158"/>
    </row>
  </sheetData>
  <sheetProtection algorithmName="SHA-512" hashValue="Rd1ERnKSv6hXmt4gISOdBL0bZqRmp/PXnRia+nXj+JxYq3oDOLf85H7dJKqH007pzJo2t33ktrBxlg7tNXTUqA==" saltValue="dKTfxqR8p6/7POdcxCG3aw==" spinCount="100000" sheet="1" objects="1" scenarios="1"/>
  <mergeCells count="1">
    <mergeCell ref="D3:F3"/>
  </mergeCells>
  <printOptions horizontalCentered="1" verticalCentered="1"/>
  <pageMargins left="0" right="0" top="0" bottom="0" header="0" footer="0"/>
  <pageSetup paperSize="5" scale="5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45583-372A-46A4-904B-8EB9554BA10C}">
  <sheetPr>
    <tabColor theme="9" tint="-0.249977111117893"/>
  </sheetPr>
  <dimension ref="A1:L8"/>
  <sheetViews>
    <sheetView showGridLines="0" zoomScale="72" zoomScaleNormal="70" workbookViewId="0">
      <selection activeCell="C7" sqref="C7"/>
    </sheetView>
  </sheetViews>
  <sheetFormatPr baseColWidth="10" defaultColWidth="11.42578125" defaultRowHeight="14.25" x14ac:dyDescent="0.2"/>
  <cols>
    <col min="1" max="2" width="27.85546875" style="135" customWidth="1"/>
    <col min="3" max="3" width="46.85546875" style="135" customWidth="1"/>
    <col min="4" max="4" width="16.85546875" style="135" customWidth="1"/>
    <col min="5" max="5" width="11.42578125" style="135" customWidth="1"/>
    <col min="6" max="6" width="15.85546875" style="135" customWidth="1"/>
    <col min="7" max="7" width="15.42578125" style="135" customWidth="1"/>
    <col min="8" max="8" width="13.7109375" style="135" customWidth="1"/>
    <col min="9" max="9" width="11.28515625" style="135" bestFit="1" customWidth="1"/>
    <col min="10" max="10" width="12" style="135" customWidth="1"/>
    <col min="11" max="11" width="22" style="135" customWidth="1"/>
    <col min="12" max="16384" width="11.42578125" style="135"/>
  </cols>
  <sheetData>
    <row r="1" spans="1:12" s="54" customFormat="1" ht="24" customHeight="1" x14ac:dyDescent="0.25">
      <c r="A1" s="89"/>
      <c r="B1" s="95"/>
      <c r="C1" s="90"/>
      <c r="D1" s="90"/>
      <c r="E1" s="90"/>
      <c r="F1" s="91"/>
      <c r="G1" s="91"/>
      <c r="H1" s="91"/>
      <c r="I1" s="91"/>
      <c r="J1" s="91"/>
      <c r="K1" s="149"/>
      <c r="L1" s="94"/>
    </row>
    <row r="2" spans="1:12" s="54" customFormat="1" ht="50.25" x14ac:dyDescent="0.25">
      <c r="A2" s="92"/>
      <c r="C2" s="773" t="s">
        <v>403</v>
      </c>
      <c r="D2" s="773"/>
      <c r="E2" s="773"/>
      <c r="F2" s="773"/>
      <c r="G2" s="773"/>
      <c r="H2" s="94"/>
      <c r="I2" s="94"/>
      <c r="J2" s="94"/>
      <c r="K2" s="150"/>
      <c r="L2" s="94"/>
    </row>
    <row r="3" spans="1:12" s="54" customFormat="1" ht="48" customHeight="1" x14ac:dyDescent="0.25">
      <c r="A3" s="92"/>
      <c r="C3" s="773"/>
      <c r="D3" s="773"/>
      <c r="E3" s="773"/>
      <c r="F3" s="773"/>
      <c r="G3" s="773"/>
      <c r="H3" s="94"/>
      <c r="I3" s="94"/>
      <c r="J3" s="94"/>
      <c r="K3" s="150"/>
      <c r="L3" s="94"/>
    </row>
    <row r="4" spans="1:12" s="54" customFormat="1" ht="30.75" customHeight="1" x14ac:dyDescent="0.25">
      <c r="A4" s="92"/>
      <c r="C4" s="94"/>
      <c r="D4" s="94"/>
      <c r="E4" s="94"/>
      <c r="F4" s="94"/>
      <c r="G4" s="94"/>
      <c r="H4" s="94"/>
      <c r="I4" s="94"/>
      <c r="J4" s="94"/>
      <c r="K4" s="150"/>
      <c r="L4" s="94"/>
    </row>
    <row r="5" spans="1:12" x14ac:dyDescent="0.2">
      <c r="A5" s="151"/>
      <c r="B5" s="152"/>
      <c r="C5" s="152"/>
      <c r="D5" s="152"/>
      <c r="E5" s="152"/>
      <c r="F5" s="152"/>
      <c r="G5" s="152"/>
      <c r="H5" s="152"/>
      <c r="I5" s="152"/>
      <c r="J5" s="152"/>
      <c r="K5" s="153"/>
    </row>
    <row r="6" spans="1:12" ht="51.75" customHeight="1" x14ac:dyDescent="0.2">
      <c r="A6" s="142" t="s">
        <v>244</v>
      </c>
      <c r="B6" s="142" t="s">
        <v>4</v>
      </c>
      <c r="C6" s="142" t="s">
        <v>5</v>
      </c>
      <c r="D6" s="142" t="s">
        <v>6</v>
      </c>
      <c r="E6" s="142" t="s">
        <v>7</v>
      </c>
      <c r="F6" s="142" t="s">
        <v>397</v>
      </c>
      <c r="G6" s="142" t="s">
        <v>398</v>
      </c>
      <c r="H6" s="142" t="s">
        <v>376</v>
      </c>
      <c r="I6" s="143" t="s">
        <v>8</v>
      </c>
      <c r="J6" s="143" t="s">
        <v>9</v>
      </c>
      <c r="K6" s="142" t="s">
        <v>11</v>
      </c>
    </row>
    <row r="7" spans="1:12" ht="87" customHeight="1" x14ac:dyDescent="0.2">
      <c r="A7" s="159" t="s">
        <v>399</v>
      </c>
      <c r="B7" s="159" t="s">
        <v>404</v>
      </c>
      <c r="C7" s="159" t="s">
        <v>405</v>
      </c>
      <c r="D7" s="159" t="s">
        <v>406</v>
      </c>
      <c r="E7" s="159">
        <v>1</v>
      </c>
      <c r="F7" s="159" t="s">
        <v>381</v>
      </c>
      <c r="G7" s="160" t="s">
        <v>382</v>
      </c>
      <c r="H7" s="161" t="s">
        <v>383</v>
      </c>
      <c r="I7" s="162">
        <v>44936</v>
      </c>
      <c r="J7" s="162">
        <v>45260</v>
      </c>
      <c r="K7" s="163" t="s">
        <v>249</v>
      </c>
    </row>
    <row r="8" spans="1:12" ht="78" customHeight="1" x14ac:dyDescent="0.2">
      <c r="A8" s="159" t="s">
        <v>399</v>
      </c>
      <c r="B8" s="159" t="s">
        <v>407</v>
      </c>
      <c r="C8" s="159" t="s">
        <v>408</v>
      </c>
      <c r="D8" s="159" t="s">
        <v>409</v>
      </c>
      <c r="E8" s="159">
        <v>1</v>
      </c>
      <c r="F8" s="159" t="s">
        <v>381</v>
      </c>
      <c r="G8" s="160" t="s">
        <v>382</v>
      </c>
      <c r="H8" s="161" t="s">
        <v>383</v>
      </c>
      <c r="I8" s="162">
        <v>44936</v>
      </c>
      <c r="J8" s="162">
        <v>45260</v>
      </c>
      <c r="K8" s="163" t="s">
        <v>249</v>
      </c>
    </row>
  </sheetData>
  <sheetProtection algorithmName="SHA-512" hashValue="eduK3UcDFKL3tvBPZbFnGU4cwoDTh7tqWAooYdCDalIKX5m1LtnnulWWQpfxVOWyWJK0tKa9DPPPSNzuwru8jw==" saltValue="wh6J0kFJu8BlsX733Yohdw==" spinCount="100000" sheet="1" objects="1" scenarios="1"/>
  <mergeCells count="1">
    <mergeCell ref="C2:G3"/>
  </mergeCells>
  <printOptions horizontalCentered="1" verticalCentered="1"/>
  <pageMargins left="0" right="0" top="0" bottom="0" header="0" footer="0"/>
  <pageSetup paperSize="5" scale="7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C8562-A0C0-4F79-A91E-D081449CA8E6}">
  <sheetPr>
    <tabColor theme="9" tint="-0.249977111117893"/>
  </sheetPr>
  <dimension ref="A1:L7"/>
  <sheetViews>
    <sheetView showGridLines="0" zoomScale="53" zoomScaleNormal="100" workbookViewId="0">
      <selection activeCell="C13" sqref="C13"/>
    </sheetView>
  </sheetViews>
  <sheetFormatPr baseColWidth="10" defaultColWidth="11.42578125" defaultRowHeight="12.75" x14ac:dyDescent="0.2"/>
  <cols>
    <col min="1" max="1" width="16.28515625" style="158" customWidth="1"/>
    <col min="2" max="2" width="21.28515625" style="158" customWidth="1"/>
    <col min="3" max="3" width="49.85546875" style="158" customWidth="1"/>
    <col min="4" max="4" width="33.42578125" style="158" customWidth="1"/>
    <col min="5" max="5" width="12.28515625" style="158" customWidth="1"/>
    <col min="6" max="6" width="18" style="158" customWidth="1"/>
    <col min="7" max="7" width="17.85546875" style="158" customWidth="1"/>
    <col min="8" max="8" width="17.5703125" style="158" customWidth="1"/>
    <col min="9" max="9" width="14.5703125" style="184" customWidth="1"/>
    <col min="10" max="10" width="13.5703125" style="184" customWidth="1"/>
    <col min="11" max="11" width="19.140625" style="158" customWidth="1"/>
    <col min="12" max="16384" width="11.42578125" style="158"/>
  </cols>
  <sheetData>
    <row r="1" spans="1:12" s="170" customFormat="1" ht="30" customHeight="1" x14ac:dyDescent="0.25">
      <c r="A1" s="164"/>
      <c r="B1" s="165"/>
      <c r="C1" s="166"/>
      <c r="D1" s="166"/>
      <c r="E1" s="166"/>
      <c r="F1" s="166"/>
      <c r="G1" s="166"/>
      <c r="H1" s="166"/>
      <c r="I1" s="167"/>
      <c r="J1" s="167"/>
      <c r="K1" s="168"/>
      <c r="L1" s="169"/>
    </row>
    <row r="2" spans="1:12" s="170" customFormat="1" ht="25.5" customHeight="1" x14ac:dyDescent="0.25">
      <c r="A2" s="171"/>
      <c r="D2" s="774" t="s">
        <v>410</v>
      </c>
      <c r="E2" s="774"/>
      <c r="F2" s="774"/>
      <c r="G2" s="169"/>
      <c r="H2" s="169"/>
      <c r="I2" s="172"/>
      <c r="J2" s="172"/>
      <c r="K2" s="173"/>
      <c r="L2" s="169"/>
    </row>
    <row r="3" spans="1:12" s="170" customFormat="1" ht="42" customHeight="1" x14ac:dyDescent="0.25">
      <c r="A3" s="171"/>
      <c r="C3" s="169"/>
      <c r="D3" s="774"/>
      <c r="E3" s="774"/>
      <c r="F3" s="774"/>
      <c r="G3" s="169"/>
      <c r="H3" s="169"/>
      <c r="I3" s="172"/>
      <c r="J3" s="172"/>
      <c r="K3" s="173"/>
      <c r="L3" s="169"/>
    </row>
    <row r="4" spans="1:12" s="170" customFormat="1" ht="23.25" customHeight="1" x14ac:dyDescent="0.25">
      <c r="A4" s="174"/>
      <c r="B4" s="175"/>
      <c r="C4" s="176"/>
      <c r="D4" s="176"/>
      <c r="E4" s="176"/>
      <c r="F4" s="176"/>
      <c r="G4" s="176"/>
      <c r="H4" s="176"/>
      <c r="I4" s="177"/>
      <c r="J4" s="177"/>
      <c r="K4" s="178"/>
      <c r="L4" s="169"/>
    </row>
    <row r="5" spans="1:12" ht="83.25" customHeight="1" x14ac:dyDescent="0.2">
      <c r="A5" s="179" t="s">
        <v>244</v>
      </c>
      <c r="B5" s="142" t="s">
        <v>411</v>
      </c>
      <c r="C5" s="142" t="s">
        <v>5</v>
      </c>
      <c r="D5" s="142" t="s">
        <v>6</v>
      </c>
      <c r="E5" s="142" t="s">
        <v>7</v>
      </c>
      <c r="F5" s="142" t="s">
        <v>397</v>
      </c>
      <c r="G5" s="142" t="s">
        <v>398</v>
      </c>
      <c r="H5" s="142" t="s">
        <v>376</v>
      </c>
      <c r="I5" s="143" t="s">
        <v>8</v>
      </c>
      <c r="J5" s="143" t="s">
        <v>9</v>
      </c>
      <c r="K5" s="180" t="s">
        <v>11</v>
      </c>
    </row>
    <row r="6" spans="1:12" ht="83.25" customHeight="1" x14ac:dyDescent="0.2">
      <c r="A6" s="181" t="s">
        <v>377</v>
      </c>
      <c r="B6" s="182" t="s">
        <v>412</v>
      </c>
      <c r="C6" s="182" t="s">
        <v>413</v>
      </c>
      <c r="D6" s="144" t="s">
        <v>414</v>
      </c>
      <c r="E6" s="144">
        <v>4</v>
      </c>
      <c r="F6" s="144" t="s">
        <v>381</v>
      </c>
      <c r="G6" s="144" t="s">
        <v>382</v>
      </c>
      <c r="H6" s="144" t="s">
        <v>383</v>
      </c>
      <c r="I6" s="156">
        <v>44936</v>
      </c>
      <c r="J6" s="156">
        <v>45280</v>
      </c>
      <c r="K6" s="183" t="s">
        <v>384</v>
      </c>
    </row>
    <row r="7" spans="1:12" ht="83.25" customHeight="1" x14ac:dyDescent="0.2">
      <c r="A7" s="181" t="s">
        <v>377</v>
      </c>
      <c r="B7" s="182" t="s">
        <v>415</v>
      </c>
      <c r="C7" s="182" t="s">
        <v>416</v>
      </c>
      <c r="D7" s="144" t="s">
        <v>414</v>
      </c>
      <c r="E7" s="144">
        <v>1</v>
      </c>
      <c r="F7" s="144" t="s">
        <v>381</v>
      </c>
      <c r="G7" s="144" t="s">
        <v>382</v>
      </c>
      <c r="H7" s="144" t="s">
        <v>383</v>
      </c>
      <c r="I7" s="156">
        <v>44936</v>
      </c>
      <c r="J7" s="156">
        <v>45280</v>
      </c>
      <c r="K7" s="183" t="s">
        <v>384</v>
      </c>
    </row>
  </sheetData>
  <sheetProtection algorithmName="SHA-512" hashValue="s11O1fXDH7ezHSdVh6EtTQ8TGA3ynlM6v2fsIJgpc4pBBpIC9oY+VGT2SXbWDRx2dZclMoU3mz5KUDQE98hgag==" saltValue="hs2HEMowajqsXlrMGkjtOQ==" spinCount="100000" sheet="1" objects="1" scenarios="1"/>
  <mergeCells count="1">
    <mergeCell ref="D2:F3"/>
  </mergeCells>
  <printOptions horizontalCentered="1" verticalCentered="1"/>
  <pageMargins left="0" right="0" top="0" bottom="0" header="0" footer="0"/>
  <pageSetup paperSize="5" scale="7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9CF4-BDE5-4AB2-92E1-880F4D9D52FC}">
  <sheetPr>
    <tabColor theme="9" tint="-0.249977111117893"/>
  </sheetPr>
  <dimension ref="A1:L71"/>
  <sheetViews>
    <sheetView showGridLines="0" zoomScale="64" zoomScaleNormal="90" workbookViewId="0">
      <selection activeCell="D14" sqref="D14"/>
    </sheetView>
  </sheetViews>
  <sheetFormatPr baseColWidth="10" defaultColWidth="11.42578125" defaultRowHeight="14.25" x14ac:dyDescent="0.2"/>
  <cols>
    <col min="1" max="1" width="22.85546875" style="135" customWidth="1"/>
    <col min="2" max="2" width="49" style="135" customWidth="1"/>
    <col min="3" max="3" width="41.140625" style="135" customWidth="1"/>
    <col min="4" max="4" width="20.42578125" style="135" customWidth="1"/>
    <col min="5" max="5" width="16.42578125" style="135" customWidth="1"/>
    <col min="6" max="6" width="18.140625" style="135" customWidth="1"/>
    <col min="7" max="7" width="24" style="135" customWidth="1"/>
    <col min="8" max="8" width="19.7109375" style="135" customWidth="1"/>
    <col min="9" max="9" width="13.5703125" style="135" customWidth="1"/>
    <col min="10" max="10" width="14.140625" style="135" customWidth="1"/>
    <col min="11" max="11" width="15.7109375" style="135" customWidth="1"/>
    <col min="12" max="16384" width="11.42578125" style="135"/>
  </cols>
  <sheetData>
    <row r="1" spans="1:12" s="54" customFormat="1" ht="13.5" customHeight="1" x14ac:dyDescent="0.25">
      <c r="A1" s="56"/>
      <c r="B1" s="57"/>
      <c r="C1" s="96"/>
      <c r="D1" s="96"/>
      <c r="E1" s="96"/>
      <c r="F1" s="97"/>
      <c r="G1" s="97"/>
      <c r="H1" s="97"/>
      <c r="I1" s="97"/>
      <c r="J1" s="97"/>
      <c r="K1" s="185"/>
      <c r="L1" s="94"/>
    </row>
    <row r="2" spans="1:12" s="54" customFormat="1" ht="13.5" customHeight="1" x14ac:dyDescent="0.25">
      <c r="A2" s="98"/>
      <c r="C2" s="775" t="s">
        <v>417</v>
      </c>
      <c r="D2" s="775"/>
      <c r="E2" s="775"/>
      <c r="F2" s="775"/>
      <c r="G2" s="775"/>
      <c r="H2" s="775"/>
      <c r="I2" s="94"/>
      <c r="J2" s="94"/>
      <c r="K2" s="186"/>
      <c r="L2" s="94"/>
    </row>
    <row r="3" spans="1:12" s="54" customFormat="1" ht="13.5" customHeight="1" x14ac:dyDescent="0.25">
      <c r="A3" s="98"/>
      <c r="C3" s="775"/>
      <c r="D3" s="775"/>
      <c r="E3" s="775"/>
      <c r="F3" s="775"/>
      <c r="G3" s="775"/>
      <c r="H3" s="775"/>
      <c r="I3" s="94"/>
      <c r="J3" s="94"/>
      <c r="K3" s="186"/>
      <c r="L3" s="94"/>
    </row>
    <row r="4" spans="1:12" s="54" customFormat="1" ht="13.5" customHeight="1" x14ac:dyDescent="0.25">
      <c r="A4" s="98"/>
      <c r="C4" s="775"/>
      <c r="D4" s="775"/>
      <c r="E4" s="775"/>
      <c r="F4" s="775"/>
      <c r="G4" s="775"/>
      <c r="H4" s="775"/>
      <c r="I4" s="94"/>
      <c r="J4" s="94"/>
      <c r="K4" s="186"/>
      <c r="L4" s="94"/>
    </row>
    <row r="5" spans="1:12" s="54" customFormat="1" ht="13.5" customHeight="1" x14ac:dyDescent="0.25">
      <c r="A5" s="98"/>
      <c r="C5" s="775"/>
      <c r="D5" s="775"/>
      <c r="E5" s="775"/>
      <c r="F5" s="775"/>
      <c r="G5" s="775"/>
      <c r="H5" s="775"/>
      <c r="I5" s="94"/>
      <c r="J5" s="94"/>
      <c r="K5" s="186"/>
      <c r="L5" s="94"/>
    </row>
    <row r="6" spans="1:12" s="54" customFormat="1" ht="13.5" customHeight="1" x14ac:dyDescent="0.25">
      <c r="A6" s="98"/>
      <c r="C6" s="775"/>
      <c r="D6" s="775"/>
      <c r="E6" s="775"/>
      <c r="F6" s="775"/>
      <c r="G6" s="775"/>
      <c r="H6" s="775"/>
      <c r="I6" s="94"/>
      <c r="J6" s="94"/>
      <c r="K6" s="186"/>
      <c r="L6" s="94"/>
    </row>
    <row r="7" spans="1:12" s="54" customFormat="1" ht="13.5" customHeight="1" x14ac:dyDescent="0.25">
      <c r="A7" s="98"/>
      <c r="C7" s="775"/>
      <c r="D7" s="775"/>
      <c r="E7" s="775"/>
      <c r="F7" s="775"/>
      <c r="G7" s="775"/>
      <c r="H7" s="775"/>
      <c r="I7" s="94"/>
      <c r="J7" s="94"/>
      <c r="K7" s="186"/>
      <c r="L7" s="94"/>
    </row>
    <row r="8" spans="1:12" s="54" customFormat="1" ht="13.5" customHeight="1" x14ac:dyDescent="0.25">
      <c r="A8" s="98"/>
      <c r="C8" s="775"/>
      <c r="D8" s="775"/>
      <c r="E8" s="775"/>
      <c r="F8" s="775"/>
      <c r="G8" s="775"/>
      <c r="H8" s="775"/>
      <c r="I8" s="94"/>
      <c r="J8" s="94"/>
      <c r="K8" s="186"/>
      <c r="L8" s="94"/>
    </row>
    <row r="9" spans="1:12" s="54" customFormat="1" ht="13.5" customHeight="1" x14ac:dyDescent="0.25">
      <c r="A9" s="98"/>
      <c r="C9" s="94"/>
      <c r="D9" s="94"/>
      <c r="E9" s="94"/>
      <c r="F9" s="94"/>
      <c r="G9" s="94"/>
      <c r="H9" s="94"/>
      <c r="I9" s="94"/>
      <c r="J9" s="94"/>
      <c r="K9" s="186"/>
      <c r="L9" s="94"/>
    </row>
    <row r="10" spans="1:12" ht="27.75" customHeight="1" x14ac:dyDescent="0.2">
      <c r="A10" s="140"/>
      <c r="K10" s="141"/>
    </row>
    <row r="11" spans="1:12" ht="105" customHeight="1" x14ac:dyDescent="0.2">
      <c r="A11" s="187" t="s">
        <v>244</v>
      </c>
      <c r="B11" s="123" t="s">
        <v>4</v>
      </c>
      <c r="C11" s="123" t="s">
        <v>5</v>
      </c>
      <c r="D11" s="123" t="s">
        <v>6</v>
      </c>
      <c r="E11" s="123" t="s">
        <v>418</v>
      </c>
      <c r="F11" s="123" t="s">
        <v>397</v>
      </c>
      <c r="G11" s="123" t="s">
        <v>419</v>
      </c>
      <c r="H11" s="123" t="s">
        <v>376</v>
      </c>
      <c r="I11" s="124" t="s">
        <v>8</v>
      </c>
      <c r="J11" s="124" t="s">
        <v>9</v>
      </c>
      <c r="K11" s="188" t="s">
        <v>11</v>
      </c>
    </row>
    <row r="12" spans="1:12" s="191" customFormat="1" ht="88.5" customHeight="1" x14ac:dyDescent="0.2">
      <c r="A12" s="189" t="s">
        <v>377</v>
      </c>
      <c r="B12" s="145" t="s">
        <v>420</v>
      </c>
      <c r="C12" s="144" t="s">
        <v>421</v>
      </c>
      <c r="D12" s="144" t="s">
        <v>422</v>
      </c>
      <c r="E12" s="144">
        <v>1</v>
      </c>
      <c r="F12" s="144" t="s">
        <v>381</v>
      </c>
      <c r="G12" s="144" t="s">
        <v>382</v>
      </c>
      <c r="H12" s="144" t="s">
        <v>383</v>
      </c>
      <c r="I12" s="190">
        <v>44936</v>
      </c>
      <c r="J12" s="190">
        <v>45280</v>
      </c>
      <c r="K12" s="183" t="s">
        <v>384</v>
      </c>
    </row>
    <row r="13" spans="1:12" s="193" customFormat="1" ht="93.75" customHeight="1" x14ac:dyDescent="0.2">
      <c r="A13" s="181" t="s">
        <v>377</v>
      </c>
      <c r="B13" s="117" t="s">
        <v>423</v>
      </c>
      <c r="C13" s="117" t="s">
        <v>424</v>
      </c>
      <c r="D13" s="12" t="s">
        <v>425</v>
      </c>
      <c r="E13" s="12">
        <v>1</v>
      </c>
      <c r="F13" s="144" t="s">
        <v>381</v>
      </c>
      <c r="G13" s="144" t="s">
        <v>382</v>
      </c>
      <c r="H13" s="144" t="s">
        <v>383</v>
      </c>
      <c r="I13" s="190">
        <v>44936</v>
      </c>
      <c r="J13" s="190">
        <v>45198</v>
      </c>
      <c r="K13" s="183" t="s">
        <v>384</v>
      </c>
      <c r="L13" s="192"/>
    </row>
    <row r="14" spans="1:12" s="193" customFormat="1" ht="125.25" customHeight="1" x14ac:dyDescent="0.2">
      <c r="A14" s="181" t="s">
        <v>377</v>
      </c>
      <c r="B14" s="145" t="s">
        <v>426</v>
      </c>
      <c r="C14" s="145" t="s">
        <v>427</v>
      </c>
      <c r="D14" s="144" t="s">
        <v>1435</v>
      </c>
      <c r="E14" s="144">
        <v>1</v>
      </c>
      <c r="F14" s="144" t="s">
        <v>381</v>
      </c>
      <c r="G14" s="144" t="s">
        <v>382</v>
      </c>
      <c r="H14" s="144" t="s">
        <v>383</v>
      </c>
      <c r="I14" s="190">
        <v>44936</v>
      </c>
      <c r="J14" s="190">
        <v>45107</v>
      </c>
      <c r="K14" s="183" t="s">
        <v>384</v>
      </c>
      <c r="L14" s="192"/>
    </row>
    <row r="15" spans="1:12" s="193" customFormat="1" ht="46.5" customHeight="1" x14ac:dyDescent="0.2">
      <c r="A15" s="192"/>
      <c r="B15" s="192"/>
      <c r="C15" s="192"/>
      <c r="D15" s="192"/>
      <c r="E15" s="192"/>
      <c r="F15" s="192"/>
      <c r="G15" s="192"/>
      <c r="H15" s="192"/>
      <c r="I15" s="192"/>
      <c r="J15" s="192"/>
      <c r="K15" s="192"/>
      <c r="L15" s="192"/>
    </row>
    <row r="16" spans="1:12" s="193" customFormat="1" ht="46.5" customHeight="1" x14ac:dyDescent="0.2">
      <c r="A16" s="192"/>
      <c r="B16" s="192"/>
      <c r="C16" s="192"/>
      <c r="D16" s="192"/>
      <c r="E16" s="192"/>
      <c r="F16" s="192"/>
      <c r="G16" s="192"/>
      <c r="H16" s="192"/>
      <c r="I16" s="192"/>
      <c r="J16" s="192"/>
      <c r="K16" s="192"/>
      <c r="L16" s="192"/>
    </row>
    <row r="17" spans="1:12" s="193" customFormat="1" ht="63.75" customHeight="1" x14ac:dyDescent="0.2">
      <c r="A17" s="192"/>
      <c r="B17" s="192"/>
      <c r="C17" s="192"/>
      <c r="D17" s="192"/>
      <c r="E17" s="192"/>
      <c r="F17" s="192"/>
      <c r="G17" s="192"/>
      <c r="H17" s="192"/>
      <c r="I17" s="192"/>
      <c r="J17" s="192"/>
      <c r="K17" s="192"/>
      <c r="L17" s="192"/>
    </row>
    <row r="18" spans="1:12" s="193" customFormat="1" ht="46.5" customHeight="1" x14ac:dyDescent="0.2">
      <c r="A18" s="192"/>
      <c r="B18" s="192"/>
      <c r="C18" s="192"/>
      <c r="D18" s="192"/>
      <c r="E18" s="192"/>
      <c r="F18" s="192"/>
      <c r="G18" s="192"/>
      <c r="H18" s="192"/>
      <c r="I18" s="192"/>
      <c r="J18" s="192"/>
      <c r="K18" s="192"/>
      <c r="L18" s="192"/>
    </row>
    <row r="19" spans="1:12" s="193" customFormat="1" ht="46.5" customHeight="1" x14ac:dyDescent="0.2">
      <c r="A19" s="192"/>
      <c r="B19" s="192"/>
      <c r="C19" s="192"/>
      <c r="D19" s="192"/>
      <c r="E19" s="192"/>
      <c r="F19" s="192"/>
      <c r="G19" s="192"/>
      <c r="H19" s="192"/>
      <c r="I19" s="192"/>
      <c r="J19" s="192"/>
      <c r="K19" s="192"/>
      <c r="L19" s="192"/>
    </row>
    <row r="20" spans="1:12" s="193" customFormat="1" ht="46.5" customHeight="1" x14ac:dyDescent="0.2">
      <c r="A20" s="192"/>
      <c r="B20" s="192"/>
      <c r="C20" s="192"/>
      <c r="D20" s="192"/>
      <c r="E20" s="192"/>
      <c r="F20" s="192"/>
      <c r="G20" s="192"/>
      <c r="H20" s="192"/>
      <c r="I20" s="192"/>
      <c r="J20" s="192"/>
      <c r="K20" s="192"/>
      <c r="L20" s="192"/>
    </row>
    <row r="21" spans="1:12" s="193" customFormat="1" ht="46.5" customHeight="1" x14ac:dyDescent="0.2">
      <c r="A21" s="192"/>
      <c r="B21" s="192"/>
      <c r="C21" s="192"/>
      <c r="D21" s="192"/>
      <c r="E21" s="192"/>
      <c r="F21" s="192"/>
      <c r="G21" s="192"/>
      <c r="H21" s="192"/>
      <c r="I21" s="192"/>
      <c r="J21" s="192"/>
      <c r="K21" s="192"/>
      <c r="L21" s="192"/>
    </row>
    <row r="22" spans="1:12" s="193" customFormat="1" ht="46.5" customHeight="1" x14ac:dyDescent="0.2">
      <c r="A22" s="192"/>
      <c r="B22" s="192"/>
      <c r="C22" s="192"/>
      <c r="D22" s="192"/>
      <c r="E22" s="192"/>
      <c r="F22" s="192"/>
      <c r="G22" s="192"/>
      <c r="H22" s="192"/>
      <c r="I22" s="192"/>
      <c r="J22" s="192"/>
      <c r="K22" s="192"/>
      <c r="L22" s="192"/>
    </row>
    <row r="23" spans="1:12" s="193" customFormat="1" ht="46.5" customHeight="1" x14ac:dyDescent="0.2">
      <c r="A23" s="192"/>
      <c r="B23" s="192"/>
      <c r="C23" s="192"/>
      <c r="D23" s="192"/>
      <c r="E23" s="192"/>
      <c r="F23" s="192"/>
      <c r="G23" s="192"/>
      <c r="H23" s="192"/>
      <c r="I23" s="192"/>
      <c r="J23" s="192"/>
      <c r="K23" s="192"/>
      <c r="L23" s="192"/>
    </row>
    <row r="24" spans="1:12" s="193" customFormat="1" ht="46.5" customHeight="1" x14ac:dyDescent="0.2">
      <c r="A24" s="192"/>
      <c r="B24" s="192"/>
      <c r="C24" s="192"/>
      <c r="D24" s="192"/>
      <c r="E24" s="192"/>
      <c r="F24" s="192"/>
      <c r="G24" s="192"/>
      <c r="H24" s="192"/>
      <c r="I24" s="192"/>
      <c r="J24" s="192"/>
      <c r="K24" s="192"/>
      <c r="L24" s="192"/>
    </row>
    <row r="25" spans="1:12" s="193" customFormat="1" ht="55.5" customHeight="1" x14ac:dyDescent="0.2">
      <c r="A25" s="192"/>
      <c r="B25" s="192"/>
      <c r="C25" s="192"/>
      <c r="D25" s="192"/>
      <c r="E25" s="192"/>
      <c r="F25" s="192"/>
      <c r="G25" s="192"/>
      <c r="H25" s="192"/>
      <c r="I25" s="192"/>
      <c r="J25" s="192"/>
      <c r="K25" s="192"/>
      <c r="L25" s="192"/>
    </row>
    <row r="26" spans="1:12" s="193" customFormat="1" ht="46.5" customHeight="1" x14ac:dyDescent="0.2">
      <c r="A26" s="192"/>
      <c r="B26" s="192"/>
      <c r="C26" s="192"/>
      <c r="D26" s="192"/>
      <c r="E26" s="192"/>
      <c r="F26" s="192"/>
      <c r="G26" s="192"/>
      <c r="H26" s="192"/>
      <c r="I26" s="192"/>
      <c r="J26" s="192"/>
      <c r="K26" s="192"/>
      <c r="L26" s="192"/>
    </row>
    <row r="27" spans="1:12" s="193" customFormat="1" ht="46.5" customHeight="1" x14ac:dyDescent="0.2">
      <c r="A27" s="192"/>
      <c r="B27" s="192"/>
      <c r="C27" s="192"/>
      <c r="D27" s="192"/>
      <c r="E27" s="192"/>
      <c r="F27" s="192"/>
      <c r="G27" s="192"/>
      <c r="H27" s="192"/>
      <c r="I27" s="192"/>
      <c r="J27" s="192"/>
      <c r="K27" s="192"/>
      <c r="L27" s="192"/>
    </row>
    <row r="28" spans="1:12" s="193" customFormat="1" ht="46.5" customHeight="1" x14ac:dyDescent="0.2">
      <c r="A28" s="192"/>
      <c r="B28" s="192"/>
      <c r="C28" s="192"/>
      <c r="D28" s="192"/>
      <c r="E28" s="192"/>
      <c r="F28" s="192"/>
      <c r="G28" s="192"/>
      <c r="H28" s="192"/>
      <c r="I28" s="192"/>
      <c r="J28" s="192"/>
      <c r="K28" s="192"/>
      <c r="L28" s="192"/>
    </row>
    <row r="29" spans="1:12" s="193" customFormat="1" ht="46.5" customHeight="1" x14ac:dyDescent="0.2">
      <c r="A29" s="192"/>
      <c r="B29" s="192"/>
      <c r="C29" s="192"/>
      <c r="D29" s="192"/>
      <c r="E29" s="192"/>
      <c r="F29" s="192"/>
      <c r="G29" s="192"/>
      <c r="H29" s="192"/>
      <c r="I29" s="192"/>
      <c r="J29" s="192"/>
      <c r="K29" s="192"/>
      <c r="L29" s="192"/>
    </row>
    <row r="30" spans="1:12" s="193" customFormat="1" ht="46.5" customHeight="1" x14ac:dyDescent="0.2">
      <c r="A30" s="192"/>
      <c r="B30" s="192"/>
      <c r="C30" s="192"/>
      <c r="D30" s="192"/>
      <c r="E30" s="192"/>
      <c r="F30" s="192"/>
      <c r="G30" s="192"/>
      <c r="H30" s="192"/>
      <c r="I30" s="192"/>
      <c r="J30" s="192"/>
      <c r="K30" s="192"/>
      <c r="L30" s="192"/>
    </row>
    <row r="31" spans="1:12" s="193" customFormat="1" ht="46.5" customHeight="1" x14ac:dyDescent="0.2">
      <c r="A31" s="192"/>
      <c r="B31" s="192"/>
      <c r="C31" s="192"/>
      <c r="D31" s="192"/>
      <c r="E31" s="192"/>
      <c r="F31" s="192"/>
      <c r="G31" s="192"/>
      <c r="H31" s="192"/>
      <c r="I31" s="192"/>
      <c r="J31" s="192"/>
      <c r="K31" s="192"/>
      <c r="L31" s="192"/>
    </row>
    <row r="32" spans="1:12" s="193" customFormat="1" ht="46.5" customHeight="1" x14ac:dyDescent="0.2">
      <c r="A32" s="192"/>
      <c r="B32" s="192"/>
      <c r="C32" s="192"/>
      <c r="D32" s="192"/>
      <c r="E32" s="192"/>
      <c r="F32" s="192"/>
      <c r="G32" s="192"/>
      <c r="H32" s="192"/>
      <c r="I32" s="192"/>
      <c r="J32" s="192"/>
      <c r="K32" s="192"/>
      <c r="L32" s="192"/>
    </row>
    <row r="33" spans="1:12" s="193" customFormat="1" ht="46.5" customHeight="1" x14ac:dyDescent="0.2">
      <c r="A33" s="192"/>
      <c r="B33" s="192"/>
      <c r="C33" s="192"/>
      <c r="D33" s="192"/>
      <c r="E33" s="192"/>
      <c r="F33" s="192"/>
      <c r="G33" s="192"/>
      <c r="H33" s="192"/>
      <c r="I33" s="192"/>
      <c r="J33" s="192"/>
      <c r="K33" s="192"/>
      <c r="L33" s="192"/>
    </row>
    <row r="34" spans="1:12" s="193" customFormat="1" ht="46.5" customHeight="1" x14ac:dyDescent="0.2">
      <c r="A34" s="192"/>
      <c r="B34" s="192"/>
      <c r="C34" s="192"/>
      <c r="D34" s="192"/>
      <c r="E34" s="192"/>
      <c r="F34" s="192"/>
      <c r="G34" s="192"/>
      <c r="H34" s="192"/>
      <c r="I34" s="192"/>
      <c r="J34" s="192"/>
      <c r="K34" s="192"/>
      <c r="L34" s="192"/>
    </row>
    <row r="35" spans="1:12" s="193" customFormat="1" ht="46.5" customHeight="1" x14ac:dyDescent="0.2">
      <c r="A35" s="192"/>
      <c r="B35" s="192"/>
      <c r="C35" s="192"/>
      <c r="D35" s="192"/>
      <c r="E35" s="192"/>
      <c r="F35" s="192"/>
      <c r="G35" s="192"/>
      <c r="H35" s="192"/>
      <c r="I35" s="192"/>
      <c r="J35" s="192"/>
      <c r="K35" s="192"/>
      <c r="L35" s="192"/>
    </row>
    <row r="36" spans="1:12" s="193" customFormat="1" ht="46.5" customHeight="1" x14ac:dyDescent="0.2">
      <c r="A36" s="192"/>
      <c r="B36" s="192"/>
      <c r="C36" s="192"/>
      <c r="D36" s="192"/>
      <c r="E36" s="192"/>
      <c r="F36" s="192"/>
      <c r="G36" s="192"/>
      <c r="H36" s="192"/>
      <c r="I36" s="192"/>
      <c r="J36" s="192"/>
      <c r="K36" s="192"/>
      <c r="L36" s="192"/>
    </row>
    <row r="37" spans="1:12" s="193" customFormat="1" ht="46.5" customHeight="1" x14ac:dyDescent="0.2">
      <c r="A37" s="192"/>
      <c r="B37" s="192"/>
      <c r="C37" s="192"/>
      <c r="D37" s="192"/>
      <c r="E37" s="192"/>
      <c r="F37" s="192"/>
      <c r="G37" s="192"/>
      <c r="H37" s="192"/>
      <c r="I37" s="192"/>
      <c r="J37" s="192"/>
      <c r="K37" s="192"/>
      <c r="L37" s="192"/>
    </row>
    <row r="38" spans="1:12" s="193" customFormat="1" ht="46.5" customHeight="1" x14ac:dyDescent="0.2">
      <c r="A38" s="192"/>
      <c r="B38" s="192"/>
      <c r="C38" s="192"/>
      <c r="D38" s="192"/>
      <c r="E38" s="192"/>
      <c r="F38" s="192"/>
      <c r="G38" s="192"/>
      <c r="H38" s="192"/>
      <c r="I38" s="192"/>
      <c r="J38" s="192"/>
      <c r="K38" s="192"/>
      <c r="L38" s="192"/>
    </row>
    <row r="39" spans="1:12" s="193" customFormat="1" ht="46.5" customHeight="1" x14ac:dyDescent="0.2">
      <c r="A39" s="192"/>
      <c r="B39" s="192"/>
      <c r="C39" s="192"/>
      <c r="D39" s="192"/>
      <c r="E39" s="192"/>
      <c r="F39" s="192"/>
      <c r="G39" s="192"/>
      <c r="H39" s="192"/>
      <c r="I39" s="192"/>
      <c r="J39" s="192"/>
      <c r="K39" s="192"/>
      <c r="L39" s="192"/>
    </row>
    <row r="40" spans="1:12" s="193" customFormat="1" ht="46.5" customHeight="1" x14ac:dyDescent="0.2">
      <c r="A40" s="192"/>
      <c r="B40" s="192"/>
      <c r="C40" s="192"/>
      <c r="D40" s="192"/>
      <c r="E40" s="192"/>
      <c r="F40" s="192"/>
      <c r="G40" s="192"/>
      <c r="H40" s="192"/>
      <c r="I40" s="192"/>
      <c r="J40" s="192"/>
      <c r="K40" s="192"/>
      <c r="L40" s="192"/>
    </row>
    <row r="41" spans="1:12" s="193" customFormat="1" ht="46.5" customHeight="1" x14ac:dyDescent="0.2">
      <c r="A41" s="192"/>
      <c r="B41" s="192"/>
      <c r="C41" s="192"/>
      <c r="D41" s="192"/>
      <c r="E41" s="192"/>
      <c r="F41" s="192"/>
      <c r="G41" s="192"/>
      <c r="H41" s="192"/>
      <c r="I41" s="192"/>
      <c r="J41" s="192"/>
      <c r="K41" s="192"/>
      <c r="L41" s="192"/>
    </row>
    <row r="42" spans="1:12" s="193" customFormat="1" ht="46.5" customHeight="1" x14ac:dyDescent="0.2">
      <c r="A42" s="192"/>
      <c r="B42" s="192"/>
      <c r="C42" s="192"/>
      <c r="D42" s="192"/>
      <c r="E42" s="192"/>
      <c r="F42" s="192"/>
      <c r="G42" s="192"/>
      <c r="H42" s="192"/>
      <c r="I42" s="192"/>
      <c r="J42" s="192"/>
      <c r="K42" s="192"/>
      <c r="L42" s="192"/>
    </row>
    <row r="43" spans="1:12" s="193" customFormat="1" ht="46.5" customHeight="1" x14ac:dyDescent="0.2">
      <c r="A43" s="192"/>
      <c r="B43" s="192"/>
      <c r="C43" s="192"/>
      <c r="D43" s="192"/>
      <c r="E43" s="192"/>
      <c r="F43" s="192"/>
      <c r="G43" s="192"/>
      <c r="H43" s="192"/>
      <c r="I43" s="192"/>
      <c r="J43" s="192"/>
      <c r="K43" s="192"/>
      <c r="L43" s="192"/>
    </row>
    <row r="44" spans="1:12" s="193" customFormat="1" ht="46.5" customHeight="1" x14ac:dyDescent="0.2">
      <c r="A44" s="192"/>
      <c r="B44" s="192"/>
      <c r="C44" s="192"/>
      <c r="D44" s="192"/>
      <c r="E44" s="192"/>
      <c r="F44" s="192"/>
      <c r="G44" s="192"/>
      <c r="H44" s="192"/>
      <c r="I44" s="192"/>
      <c r="J44" s="192"/>
      <c r="K44" s="192"/>
      <c r="L44" s="192"/>
    </row>
    <row r="45" spans="1:12" s="193" customFormat="1" ht="46.5" customHeight="1" x14ac:dyDescent="0.2">
      <c r="A45" s="192"/>
      <c r="B45" s="192"/>
      <c r="C45" s="192"/>
      <c r="D45" s="192"/>
      <c r="E45" s="192"/>
      <c r="F45" s="192"/>
      <c r="G45" s="192"/>
      <c r="H45" s="192"/>
      <c r="I45" s="192"/>
      <c r="J45" s="192"/>
      <c r="K45" s="192"/>
      <c r="L45" s="192"/>
    </row>
    <row r="46" spans="1:12" s="193" customFormat="1" ht="61.5" customHeight="1" x14ac:dyDescent="0.2">
      <c r="A46" s="192"/>
      <c r="B46" s="192"/>
      <c r="C46" s="192"/>
      <c r="D46" s="192"/>
      <c r="E46" s="192"/>
      <c r="F46" s="192"/>
      <c r="G46" s="192"/>
      <c r="H46" s="192"/>
      <c r="I46" s="192"/>
      <c r="J46" s="192"/>
      <c r="K46" s="192"/>
      <c r="L46" s="192"/>
    </row>
    <row r="47" spans="1:12" s="193" customFormat="1" ht="69.75" customHeight="1" x14ac:dyDescent="0.2">
      <c r="A47" s="192"/>
      <c r="B47" s="192"/>
      <c r="C47" s="192"/>
      <c r="D47" s="192"/>
      <c r="E47" s="192"/>
      <c r="F47" s="192"/>
      <c r="G47" s="192"/>
      <c r="H47" s="192"/>
      <c r="I47" s="192"/>
      <c r="J47" s="192"/>
      <c r="K47" s="192"/>
      <c r="L47" s="192"/>
    </row>
    <row r="48" spans="1:12" s="193" customFormat="1" ht="46.5" customHeight="1" x14ac:dyDescent="0.2">
      <c r="A48" s="192"/>
      <c r="B48" s="192"/>
      <c r="C48" s="192"/>
      <c r="D48" s="192"/>
      <c r="E48" s="192"/>
      <c r="F48" s="192"/>
      <c r="G48" s="192"/>
      <c r="H48" s="192"/>
      <c r="I48" s="192"/>
      <c r="J48" s="192"/>
      <c r="K48" s="192"/>
      <c r="L48" s="192"/>
    </row>
    <row r="49" spans="1:12" s="193" customFormat="1" ht="46.5" customHeight="1" x14ac:dyDescent="0.2">
      <c r="A49" s="192"/>
      <c r="B49" s="192"/>
      <c r="C49" s="192"/>
      <c r="D49" s="192"/>
      <c r="E49" s="192"/>
      <c r="F49" s="192"/>
      <c r="G49" s="192"/>
      <c r="H49" s="192"/>
      <c r="I49" s="192"/>
      <c r="J49" s="192"/>
      <c r="K49" s="192"/>
      <c r="L49" s="192"/>
    </row>
    <row r="50" spans="1:12" s="193" customFormat="1" ht="57" customHeight="1" x14ac:dyDescent="0.2">
      <c r="A50" s="192"/>
      <c r="B50" s="192"/>
      <c r="C50" s="192"/>
      <c r="D50" s="192"/>
      <c r="E50" s="192"/>
      <c r="F50" s="192"/>
      <c r="G50" s="192"/>
      <c r="H50" s="192"/>
      <c r="I50" s="192"/>
      <c r="J50" s="192"/>
      <c r="K50" s="192"/>
      <c r="L50" s="192"/>
    </row>
    <row r="51" spans="1:12" s="193" customFormat="1" ht="46.5" customHeight="1" x14ac:dyDescent="0.2">
      <c r="A51" s="192"/>
      <c r="B51" s="192"/>
      <c r="C51" s="192"/>
      <c r="D51" s="192"/>
      <c r="E51" s="192"/>
      <c r="F51" s="192"/>
      <c r="G51" s="192"/>
      <c r="H51" s="192"/>
      <c r="I51" s="192"/>
      <c r="J51" s="192"/>
      <c r="K51" s="192"/>
      <c r="L51" s="192"/>
    </row>
    <row r="52" spans="1:12" s="193" customFormat="1" ht="46.5" customHeight="1" x14ac:dyDescent="0.2">
      <c r="A52" s="192"/>
      <c r="B52" s="192"/>
      <c r="C52" s="192"/>
      <c r="D52" s="192"/>
      <c r="E52" s="192"/>
      <c r="F52" s="192"/>
      <c r="G52" s="192"/>
      <c r="H52" s="192"/>
      <c r="I52" s="192"/>
      <c r="J52" s="192"/>
      <c r="K52" s="192"/>
      <c r="L52" s="192"/>
    </row>
    <row r="53" spans="1:12" s="193" customFormat="1" ht="46.5" customHeight="1" x14ac:dyDescent="0.2">
      <c r="A53" s="192"/>
      <c r="B53" s="192"/>
      <c r="C53" s="192"/>
      <c r="D53" s="192"/>
      <c r="E53" s="192"/>
      <c r="F53" s="192"/>
      <c r="G53" s="192"/>
      <c r="H53" s="192"/>
      <c r="I53" s="192"/>
      <c r="J53" s="192"/>
      <c r="K53" s="192"/>
      <c r="L53" s="192"/>
    </row>
    <row r="54" spans="1:12" s="193" customFormat="1" ht="46.5" customHeight="1" x14ac:dyDescent="0.2">
      <c r="A54" s="192"/>
      <c r="B54" s="192"/>
      <c r="C54" s="192"/>
      <c r="D54" s="192"/>
      <c r="E54" s="192"/>
      <c r="F54" s="192"/>
      <c r="G54" s="192"/>
      <c r="H54" s="192"/>
      <c r="I54" s="192"/>
      <c r="J54" s="192"/>
      <c r="K54" s="192"/>
      <c r="L54" s="192"/>
    </row>
    <row r="55" spans="1:12" s="193" customFormat="1" ht="46.5" customHeight="1" x14ac:dyDescent="0.2">
      <c r="A55" s="192"/>
      <c r="B55" s="192"/>
      <c r="C55" s="192"/>
      <c r="D55" s="192"/>
      <c r="E55" s="192"/>
      <c r="F55" s="192"/>
      <c r="G55" s="192"/>
      <c r="H55" s="192"/>
      <c r="I55" s="192"/>
      <c r="J55" s="192"/>
      <c r="K55" s="192"/>
      <c r="L55" s="192"/>
    </row>
    <row r="56" spans="1:12" s="193" customFormat="1" ht="46.5" customHeight="1" x14ac:dyDescent="0.2">
      <c r="A56" s="192"/>
      <c r="B56" s="192"/>
      <c r="C56" s="192"/>
      <c r="D56" s="192"/>
      <c r="E56" s="192"/>
      <c r="F56" s="192"/>
      <c r="G56" s="192"/>
      <c r="H56" s="192"/>
      <c r="I56" s="192"/>
      <c r="J56" s="192"/>
      <c r="K56" s="192"/>
      <c r="L56" s="192"/>
    </row>
    <row r="57" spans="1:12" s="193" customFormat="1" ht="46.5" customHeight="1" x14ac:dyDescent="0.2">
      <c r="A57" s="192"/>
      <c r="B57" s="192"/>
      <c r="C57" s="192"/>
      <c r="D57" s="192"/>
      <c r="E57" s="192"/>
      <c r="F57" s="192"/>
      <c r="G57" s="192"/>
      <c r="H57" s="192"/>
      <c r="I57" s="192"/>
      <c r="J57" s="192"/>
      <c r="K57" s="192"/>
      <c r="L57" s="192"/>
    </row>
    <row r="58" spans="1:12" s="193" customFormat="1" ht="46.5" customHeight="1" x14ac:dyDescent="0.2">
      <c r="A58" s="192"/>
      <c r="B58" s="192"/>
      <c r="C58" s="192"/>
      <c r="D58" s="192"/>
      <c r="E58" s="192"/>
      <c r="F58" s="192"/>
      <c r="G58" s="192"/>
      <c r="H58" s="192"/>
      <c r="I58" s="192"/>
      <c r="J58" s="192"/>
      <c r="K58" s="192"/>
      <c r="L58" s="192"/>
    </row>
    <row r="59" spans="1:12" s="193" customFormat="1" ht="46.5" customHeight="1" x14ac:dyDescent="0.2">
      <c r="A59" s="192"/>
      <c r="B59" s="192"/>
      <c r="C59" s="192"/>
      <c r="D59" s="192"/>
      <c r="E59" s="192"/>
      <c r="F59" s="192"/>
      <c r="G59" s="192"/>
      <c r="H59" s="192"/>
      <c r="I59" s="192"/>
      <c r="J59" s="192"/>
      <c r="K59" s="192"/>
      <c r="L59" s="192"/>
    </row>
    <row r="60" spans="1:12" s="193" customFormat="1" ht="46.5" customHeight="1" x14ac:dyDescent="0.2">
      <c r="A60" s="192"/>
      <c r="B60" s="192"/>
      <c r="C60" s="192"/>
      <c r="D60" s="192"/>
      <c r="E60" s="192"/>
      <c r="F60" s="192"/>
      <c r="G60" s="192"/>
      <c r="H60" s="192"/>
      <c r="I60" s="192"/>
      <c r="J60" s="192"/>
      <c r="K60" s="192"/>
      <c r="L60" s="192"/>
    </row>
    <row r="61" spans="1:12" s="193" customFormat="1" ht="46.5" customHeight="1" x14ac:dyDescent="0.2">
      <c r="A61" s="192"/>
      <c r="B61" s="192"/>
      <c r="C61" s="192"/>
      <c r="D61" s="192"/>
      <c r="E61" s="192"/>
      <c r="F61" s="192"/>
      <c r="G61" s="192"/>
      <c r="H61" s="192"/>
      <c r="I61" s="192"/>
      <c r="J61" s="192"/>
      <c r="K61" s="192"/>
      <c r="L61" s="192"/>
    </row>
    <row r="62" spans="1:12" s="193" customFormat="1" ht="46.5" customHeight="1" x14ac:dyDescent="0.2">
      <c r="A62" s="192"/>
      <c r="B62" s="192"/>
      <c r="C62" s="192"/>
      <c r="D62" s="192"/>
      <c r="E62" s="192"/>
      <c r="F62" s="192"/>
      <c r="G62" s="192"/>
      <c r="H62" s="192"/>
      <c r="I62" s="192"/>
      <c r="J62" s="192"/>
      <c r="K62" s="192"/>
      <c r="L62" s="192"/>
    </row>
    <row r="63" spans="1:12" ht="15" customHeight="1" x14ac:dyDescent="0.2">
      <c r="A63" s="192"/>
      <c r="B63" s="192"/>
      <c r="C63" s="192"/>
      <c r="D63" s="192"/>
      <c r="E63" s="192"/>
      <c r="F63" s="192"/>
      <c r="G63" s="192"/>
      <c r="H63" s="192"/>
      <c r="I63" s="192"/>
      <c r="J63" s="192"/>
      <c r="K63" s="192"/>
      <c r="L63" s="192"/>
    </row>
    <row r="64" spans="1:12" ht="15" customHeight="1" x14ac:dyDescent="0.2">
      <c r="A64" s="192"/>
      <c r="B64" s="192"/>
      <c r="C64" s="192"/>
      <c r="D64" s="192"/>
      <c r="E64" s="192"/>
      <c r="F64" s="192"/>
      <c r="G64" s="192"/>
      <c r="H64" s="192"/>
      <c r="I64" s="192"/>
      <c r="J64" s="192"/>
      <c r="K64" s="192"/>
      <c r="L64" s="192"/>
    </row>
    <row r="65" spans="1:12" ht="15" customHeight="1" x14ac:dyDescent="0.2">
      <c r="A65" s="192"/>
      <c r="B65" s="192"/>
      <c r="C65" s="192"/>
      <c r="D65" s="192"/>
      <c r="E65" s="192"/>
      <c r="F65" s="192"/>
      <c r="G65" s="192"/>
      <c r="H65" s="192"/>
      <c r="I65" s="192"/>
      <c r="J65" s="192"/>
      <c r="K65" s="192"/>
      <c r="L65" s="192"/>
    </row>
    <row r="66" spans="1:12" ht="15" customHeight="1" x14ac:dyDescent="0.2">
      <c r="A66" s="192"/>
      <c r="B66" s="192"/>
      <c r="C66" s="192"/>
      <c r="D66" s="192"/>
      <c r="E66" s="192"/>
      <c r="F66" s="192"/>
      <c r="G66" s="192"/>
      <c r="H66" s="192"/>
      <c r="I66" s="192"/>
      <c r="J66" s="192"/>
      <c r="K66" s="192"/>
      <c r="L66" s="192"/>
    </row>
    <row r="67" spans="1:12" ht="15" customHeight="1" x14ac:dyDescent="0.2">
      <c r="A67" s="192"/>
      <c r="B67" s="192"/>
      <c r="C67" s="192"/>
      <c r="D67" s="192"/>
      <c r="E67" s="192"/>
      <c r="F67" s="192"/>
      <c r="G67" s="192"/>
      <c r="H67" s="192"/>
      <c r="I67" s="192"/>
      <c r="J67" s="192"/>
      <c r="K67" s="192"/>
      <c r="L67" s="192"/>
    </row>
    <row r="68" spans="1:12" ht="15" customHeight="1" x14ac:dyDescent="0.2">
      <c r="A68" s="192"/>
      <c r="B68" s="192"/>
      <c r="C68" s="192"/>
      <c r="D68" s="192"/>
      <c r="E68" s="192"/>
      <c r="F68" s="192"/>
      <c r="G68" s="192"/>
      <c r="H68" s="192"/>
      <c r="I68" s="192"/>
      <c r="J68" s="192"/>
      <c r="K68" s="192"/>
      <c r="L68" s="192"/>
    </row>
    <row r="69" spans="1:12" ht="15" customHeight="1" x14ac:dyDescent="0.2">
      <c r="A69" s="192"/>
      <c r="B69" s="192"/>
      <c r="C69" s="192"/>
      <c r="D69" s="192"/>
      <c r="E69" s="192"/>
      <c r="F69" s="192"/>
      <c r="G69" s="192"/>
      <c r="H69" s="192"/>
      <c r="I69" s="192"/>
      <c r="J69" s="192"/>
      <c r="K69" s="192"/>
      <c r="L69" s="192"/>
    </row>
    <row r="70" spans="1:12" ht="15" customHeight="1" x14ac:dyDescent="0.2">
      <c r="A70" s="192"/>
      <c r="B70" s="192"/>
      <c r="C70" s="192"/>
      <c r="D70" s="192"/>
      <c r="E70" s="192"/>
      <c r="F70" s="192"/>
      <c r="G70" s="192"/>
      <c r="H70" s="192"/>
      <c r="I70" s="192"/>
      <c r="J70" s="192"/>
      <c r="K70" s="192"/>
      <c r="L70" s="192"/>
    </row>
    <row r="71" spans="1:12" ht="15" customHeight="1" x14ac:dyDescent="0.2">
      <c r="A71" s="192"/>
      <c r="B71" s="192"/>
      <c r="C71" s="192"/>
      <c r="D71" s="192"/>
      <c r="E71" s="192"/>
      <c r="F71" s="192"/>
      <c r="G71" s="192"/>
      <c r="H71" s="192"/>
      <c r="I71" s="192"/>
      <c r="J71" s="192"/>
      <c r="K71" s="192"/>
      <c r="L71" s="192"/>
    </row>
  </sheetData>
  <sheetProtection algorithmName="SHA-512" hashValue="g9bAla+7wjFs8AqyMPSBlZQ5IB05aUO2DammFwVze4jDk8bfDU1TBKYiL9G5Ce3RpgwMbqvS4vOPIwQCHf7zpg==" saltValue="h3j39G40p4qFtsL1PP3tBg==" spinCount="100000" sheet="1" objects="1" scenarios="1"/>
  <mergeCells count="1">
    <mergeCell ref="C2:H8"/>
  </mergeCells>
  <printOptions horizontalCentered="1" verticalCentered="1"/>
  <pageMargins left="0" right="0" top="0" bottom="0" header="0.31496062992125984" footer="0"/>
  <pageSetup paperSize="5"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INTREGRACIÓN PLAN ACCIÓN ITRC</vt:lpstr>
      <vt:lpstr>PLAN DE ACCIÓN ANUAL</vt:lpstr>
      <vt:lpstr>Plan Gasto Público 2023</vt:lpstr>
      <vt:lpstr>Plan de Adquisicones 2023</vt:lpstr>
      <vt:lpstr>PETH</vt:lpstr>
      <vt:lpstr>Plan Anual de Vacantes</vt:lpstr>
      <vt:lpstr>Plan de Previsión RRHH</vt:lpstr>
      <vt:lpstr>Plan de Bienestar e Incentivos</vt:lpstr>
      <vt:lpstr>Plan de SG-STT</vt:lpstr>
      <vt:lpstr>PIC</vt:lpstr>
      <vt:lpstr>PINAR</vt:lpstr>
      <vt:lpstr>Plan de Conservación Documental</vt:lpstr>
      <vt:lpstr>PIGA</vt:lpstr>
      <vt:lpstr>PAAC</vt:lpstr>
      <vt:lpstr>PETI</vt:lpstr>
      <vt:lpstr>Plan Seg-Priv-Inf- SPI</vt:lpstr>
      <vt:lpstr>Plan T. Riesgos SPI</vt:lpstr>
      <vt:lpstr>Plan Preserv-Digital</vt:lpstr>
      <vt:lpstr>Plan Mto Servicios TI</vt:lpstr>
      <vt:lpstr>PPCG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Camilo Fernando Dussan Vargas</cp:lastModifiedBy>
  <cp:lastPrinted>2022-03-09T18:09:27Z</cp:lastPrinted>
  <dcterms:created xsi:type="dcterms:W3CDTF">2021-12-20T15:59:49Z</dcterms:created>
  <dcterms:modified xsi:type="dcterms:W3CDTF">2023-01-30T19:14:08Z</dcterms:modified>
</cp:coreProperties>
</file>